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9320" windowHeight="8595" activeTab="1"/>
  </bookViews>
  <sheets>
    <sheet name="Indicateurs-2015" sheetId="5" r:id="rId1"/>
    <sheet name="Credits-2015" sheetId="24" r:id="rId2"/>
  </sheets>
  <definedNames>
    <definedName name="_xlnm._FilterDatabase" localSheetId="1" hidden="1">'Credits-2015'!$D$1:$D$146</definedName>
    <definedName name="_xlnm._FilterDatabase" localSheetId="0" hidden="1">'Indicateurs-2015'!#REF!</definedName>
    <definedName name="_xlnm.Print_Area" localSheetId="1">'Credits-2015'!$A$1:$N$145</definedName>
    <definedName name="_xlnm.Print_Area" localSheetId="0">'Indicateurs-2015'!$A$1:$O$148</definedName>
  </definedNames>
  <calcPr calcId="125725"/>
</workbook>
</file>

<file path=xl/calcChain.xml><?xml version="1.0" encoding="utf-8"?>
<calcChain xmlns="http://schemas.openxmlformats.org/spreadsheetml/2006/main">
  <c r="N143" i="24"/>
  <c r="J57"/>
  <c r="J53"/>
  <c r="J51"/>
  <c r="M143"/>
  <c r="G143"/>
  <c r="H142" s="1"/>
  <c r="E143"/>
  <c r="F142" s="1"/>
  <c r="F141"/>
  <c r="F139"/>
  <c r="F137"/>
  <c r="F135"/>
  <c r="F133"/>
  <c r="F131"/>
  <c r="F129"/>
  <c r="F127"/>
  <c r="F125"/>
  <c r="F123"/>
  <c r="F121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K57"/>
  <c r="L57" s="1"/>
  <c r="N57" s="1"/>
  <c r="N56"/>
  <c r="N55"/>
  <c r="N54"/>
  <c r="K53"/>
  <c r="L53" s="1"/>
  <c r="N53" s="1"/>
  <c r="F53"/>
  <c r="N52"/>
  <c r="F52"/>
  <c r="K51"/>
  <c r="L51" s="1"/>
  <c r="N51" s="1"/>
  <c r="F51"/>
  <c r="N50"/>
  <c r="F50"/>
  <c r="N49"/>
  <c r="F49"/>
  <c r="N48"/>
  <c r="F48"/>
  <c r="K47"/>
  <c r="L47" s="1"/>
  <c r="N47" s="1"/>
  <c r="F47"/>
  <c r="N46"/>
  <c r="F46"/>
  <c r="K45"/>
  <c r="L45" s="1"/>
  <c r="N45" s="1"/>
  <c r="F45"/>
  <c r="K44"/>
  <c r="L44" s="1"/>
  <c r="N44" s="1"/>
  <c r="K43"/>
  <c r="L43" s="1"/>
  <c r="N43" s="1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F6"/>
  <c r="F4"/>
  <c r="F2"/>
  <c r="F3" l="1"/>
  <c r="F5"/>
  <c r="F7"/>
  <c r="F9"/>
  <c r="F11"/>
  <c r="F13"/>
  <c r="F15"/>
  <c r="F17"/>
  <c r="F19"/>
  <c r="F21"/>
  <c r="F23"/>
  <c r="F25"/>
  <c r="F27"/>
  <c r="F29"/>
  <c r="F31"/>
  <c r="F33"/>
  <c r="F35"/>
  <c r="F37"/>
  <c r="F39"/>
  <c r="F41"/>
  <c r="F43"/>
  <c r="F44"/>
  <c r="F54"/>
  <c r="F55"/>
  <c r="F56"/>
  <c r="F57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H51"/>
  <c r="H56"/>
  <c r="H47"/>
  <c r="H44"/>
  <c r="H45"/>
  <c r="H49"/>
  <c r="H53"/>
  <c r="H54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6"/>
  <c r="H48"/>
  <c r="H50"/>
  <c r="H52"/>
  <c r="H55"/>
  <c r="H57"/>
  <c r="H143" l="1"/>
  <c r="I143" l="1"/>
  <c r="I10"/>
  <c r="I18"/>
  <c r="I32"/>
  <c r="K32" s="1"/>
  <c r="L32" s="1"/>
  <c r="N32" s="1"/>
  <c r="I36"/>
  <c r="K36" s="1"/>
  <c r="L36" s="1"/>
  <c r="N36" s="1"/>
  <c r="I2"/>
  <c r="J2" s="1"/>
  <c r="I11"/>
  <c r="K11" s="1"/>
  <c r="L11" s="1"/>
  <c r="N11" s="1"/>
  <c r="I6"/>
  <c r="J6" s="1"/>
  <c r="I14"/>
  <c r="I21"/>
  <c r="I29"/>
  <c r="J29" s="1"/>
  <c r="I34"/>
  <c r="K34" s="1"/>
  <c r="L34" s="1"/>
  <c r="N34" s="1"/>
  <c r="I38"/>
  <c r="K38" s="1"/>
  <c r="L38" s="1"/>
  <c r="N38" s="1"/>
  <c r="I25"/>
  <c r="J25" l="1"/>
  <c r="K25" s="1"/>
  <c r="L25" s="1"/>
  <c r="N25" s="1"/>
  <c r="J21"/>
  <c r="K21" s="1"/>
  <c r="L21" s="1"/>
  <c r="N21" s="1"/>
  <c r="J10"/>
  <c r="K10" s="1"/>
  <c r="L10" s="1"/>
  <c r="N10" s="1"/>
  <c r="J14"/>
  <c r="K14" s="1"/>
  <c r="L14" s="1"/>
  <c r="N14" s="1"/>
  <c r="J18"/>
  <c r="K18" s="1"/>
  <c r="L18" s="1"/>
  <c r="N18" s="1"/>
  <c r="K6"/>
  <c r="L6" s="1"/>
  <c r="N6" s="1"/>
  <c r="K2"/>
  <c r="K29"/>
  <c r="L29" s="1"/>
  <c r="N29" s="1"/>
  <c r="I42"/>
  <c r="K42" s="1"/>
  <c r="L42" s="1"/>
  <c r="N42" s="1"/>
  <c r="I15"/>
  <c r="I26"/>
  <c r="I41"/>
  <c r="K41" s="1"/>
  <c r="L41" s="1"/>
  <c r="N41" s="1"/>
  <c r="I37"/>
  <c r="K37" s="1"/>
  <c r="L37" s="1"/>
  <c r="N37" s="1"/>
  <c r="I33"/>
  <c r="K33" s="1"/>
  <c r="L33" s="1"/>
  <c r="N33" s="1"/>
  <c r="I27"/>
  <c r="I20"/>
  <c r="K20" s="1"/>
  <c r="L20" s="1"/>
  <c r="N20" s="1"/>
  <c r="I13"/>
  <c r="K13" s="1"/>
  <c r="L13" s="1"/>
  <c r="N13" s="1"/>
  <c r="I4"/>
  <c r="J4" s="1"/>
  <c r="I22"/>
  <c r="I12"/>
  <c r="I24"/>
  <c r="I40"/>
  <c r="K40" s="1"/>
  <c r="L40" s="1"/>
  <c r="N40" s="1"/>
  <c r="I7"/>
  <c r="I5"/>
  <c r="I19"/>
  <c r="I30"/>
  <c r="I39"/>
  <c r="I35"/>
  <c r="K35" s="1"/>
  <c r="L35" s="1"/>
  <c r="N35" s="1"/>
  <c r="I31"/>
  <c r="K31" s="1"/>
  <c r="L31" s="1"/>
  <c r="N31" s="1"/>
  <c r="I23"/>
  <c r="I16"/>
  <c r="I8"/>
  <c r="I9"/>
  <c r="I3"/>
  <c r="I17"/>
  <c r="I28"/>
  <c r="J17" l="1"/>
  <c r="K17" s="1"/>
  <c r="L17" s="1"/>
  <c r="N17" s="1"/>
  <c r="J9"/>
  <c r="K9" s="1"/>
  <c r="L9" s="1"/>
  <c r="N9" s="1"/>
  <c r="J16"/>
  <c r="K16" s="1"/>
  <c r="L16" s="1"/>
  <c r="N16" s="1"/>
  <c r="J39"/>
  <c r="K39" s="1"/>
  <c r="L39" s="1"/>
  <c r="N39" s="1"/>
  <c r="J19"/>
  <c r="K19" s="1"/>
  <c r="L19" s="1"/>
  <c r="N19" s="1"/>
  <c r="J7"/>
  <c r="K7" s="1"/>
  <c r="L7" s="1"/>
  <c r="N7" s="1"/>
  <c r="J24"/>
  <c r="K24" s="1"/>
  <c r="L24" s="1"/>
  <c r="N24" s="1"/>
  <c r="J22"/>
  <c r="K22" s="1"/>
  <c r="L22" s="1"/>
  <c r="N22" s="1"/>
  <c r="J27"/>
  <c r="K27" s="1"/>
  <c r="L27" s="1"/>
  <c r="N27" s="1"/>
  <c r="J26"/>
  <c r="K26" s="1"/>
  <c r="L26" s="1"/>
  <c r="N26" s="1"/>
  <c r="J28"/>
  <c r="K28" s="1"/>
  <c r="L28" s="1"/>
  <c r="N28" s="1"/>
  <c r="J3"/>
  <c r="K3" s="1"/>
  <c r="L3" s="1"/>
  <c r="N3" s="1"/>
  <c r="J8"/>
  <c r="K8" s="1"/>
  <c r="L8" s="1"/>
  <c r="N8" s="1"/>
  <c r="J23"/>
  <c r="K23" s="1"/>
  <c r="L23" s="1"/>
  <c r="N23" s="1"/>
  <c r="J30"/>
  <c r="K30" s="1"/>
  <c r="L30" s="1"/>
  <c r="N30" s="1"/>
  <c r="J5"/>
  <c r="K5" s="1"/>
  <c r="L5" s="1"/>
  <c r="N5" s="1"/>
  <c r="J12"/>
  <c r="K12" s="1"/>
  <c r="L12" s="1"/>
  <c r="N12" s="1"/>
  <c r="J15"/>
  <c r="K15" s="1"/>
  <c r="L15" s="1"/>
  <c r="N15" s="1"/>
  <c r="L2"/>
  <c r="K4"/>
  <c r="L4" s="1"/>
  <c r="N4" s="1"/>
  <c r="J143" l="1"/>
  <c r="N2"/>
  <c r="L143"/>
  <c r="K143"/>
  <c r="G148" i="5"/>
  <c r="F148"/>
  <c r="I148" l="1"/>
  <c r="J148"/>
  <c r="K148"/>
  <c r="E148"/>
  <c r="L3" l="1"/>
  <c r="L7"/>
  <c r="L11"/>
  <c r="L15"/>
  <c r="L19"/>
  <c r="L23"/>
  <c r="L27"/>
  <c r="L31"/>
  <c r="L35"/>
  <c r="L39"/>
  <c r="L43"/>
  <c r="L47"/>
  <c r="L51"/>
  <c r="L55"/>
  <c r="L59"/>
  <c r="L65"/>
  <c r="L69"/>
  <c r="L73"/>
  <c r="L77"/>
  <c r="L81"/>
  <c r="L85"/>
  <c r="L89"/>
  <c r="L93"/>
  <c r="L97"/>
  <c r="L101"/>
  <c r="L107"/>
  <c r="L111"/>
  <c r="L115"/>
  <c r="L119"/>
  <c r="L123"/>
  <c r="L127"/>
  <c r="L131"/>
  <c r="L135"/>
  <c r="L139"/>
  <c r="L4"/>
  <c r="L6"/>
  <c r="L8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2"/>
  <c r="L5"/>
  <c r="L9"/>
  <c r="L13"/>
  <c r="L17"/>
  <c r="L21"/>
  <c r="L25"/>
  <c r="L29"/>
  <c r="L33"/>
  <c r="L37"/>
  <c r="L41"/>
  <c r="L45"/>
  <c r="L49"/>
  <c r="L53"/>
  <c r="L57"/>
  <c r="L61"/>
  <c r="L63"/>
  <c r="L67"/>
  <c r="L71"/>
  <c r="L75"/>
  <c r="L79"/>
  <c r="L83"/>
  <c r="L87"/>
  <c r="L91"/>
  <c r="L95"/>
  <c r="L99"/>
  <c r="L103"/>
  <c r="L105"/>
  <c r="L109"/>
  <c r="L113"/>
  <c r="L117"/>
  <c r="L121"/>
  <c r="L125"/>
  <c r="L129"/>
  <c r="L133"/>
  <c r="L137"/>
  <c r="L143"/>
  <c r="L147"/>
  <c r="L141"/>
  <c r="L145"/>
  <c r="H4"/>
  <c r="M4" s="1"/>
  <c r="H6"/>
  <c r="M6" s="1"/>
  <c r="H8"/>
  <c r="M8" s="1"/>
  <c r="H10"/>
  <c r="M10" s="1"/>
  <c r="H12"/>
  <c r="M12" s="1"/>
  <c r="H14"/>
  <c r="M14" s="1"/>
  <c r="H16"/>
  <c r="M16" s="1"/>
  <c r="H18"/>
  <c r="M18" s="1"/>
  <c r="H20"/>
  <c r="M20" s="1"/>
  <c r="H22"/>
  <c r="M22" s="1"/>
  <c r="H24"/>
  <c r="M24" s="1"/>
  <c r="H26"/>
  <c r="M26" s="1"/>
  <c r="H28"/>
  <c r="M28" s="1"/>
  <c r="H30"/>
  <c r="M30" s="1"/>
  <c r="H32"/>
  <c r="M32" s="1"/>
  <c r="H34"/>
  <c r="M34" s="1"/>
  <c r="H36"/>
  <c r="M36" s="1"/>
  <c r="H38"/>
  <c r="M38" s="1"/>
  <c r="H40"/>
  <c r="M40" s="1"/>
  <c r="H42"/>
  <c r="M42" s="1"/>
  <c r="H44"/>
  <c r="M44" s="1"/>
  <c r="H46"/>
  <c r="M46" s="1"/>
  <c r="H48"/>
  <c r="M48" s="1"/>
  <c r="H50"/>
  <c r="M50" s="1"/>
  <c r="H52"/>
  <c r="M52" s="1"/>
  <c r="H54"/>
  <c r="M54" s="1"/>
  <c r="H56"/>
  <c r="M56" s="1"/>
  <c r="H58"/>
  <c r="M58" s="1"/>
  <c r="H60"/>
  <c r="M60" s="1"/>
  <c r="H62"/>
  <c r="M62" s="1"/>
  <c r="H64"/>
  <c r="M64" s="1"/>
  <c r="H66"/>
  <c r="M66" s="1"/>
  <c r="H68"/>
  <c r="M68" s="1"/>
  <c r="H70"/>
  <c r="M70" s="1"/>
  <c r="H72"/>
  <c r="M72" s="1"/>
  <c r="H74"/>
  <c r="M74" s="1"/>
  <c r="H76"/>
  <c r="M76" s="1"/>
  <c r="H78"/>
  <c r="M78" s="1"/>
  <c r="H80"/>
  <c r="M80" s="1"/>
  <c r="H82"/>
  <c r="M82" s="1"/>
  <c r="H84"/>
  <c r="M84" s="1"/>
  <c r="H86"/>
  <c r="M86" s="1"/>
  <c r="H88"/>
  <c r="M88" s="1"/>
  <c r="H90"/>
  <c r="M90" s="1"/>
  <c r="H92"/>
  <c r="M92" s="1"/>
  <c r="H94"/>
  <c r="M94" s="1"/>
  <c r="H96"/>
  <c r="M96" s="1"/>
  <c r="H98"/>
  <c r="M98" s="1"/>
  <c r="H100"/>
  <c r="M100" s="1"/>
  <c r="H102"/>
  <c r="M102" s="1"/>
  <c r="H104"/>
  <c r="M104" s="1"/>
  <c r="H106"/>
  <c r="M106" s="1"/>
  <c r="H108"/>
  <c r="M108" s="1"/>
  <c r="H110"/>
  <c r="M110" s="1"/>
  <c r="H112"/>
  <c r="M112" s="1"/>
  <c r="H114"/>
  <c r="M114" s="1"/>
  <c r="H116"/>
  <c r="M116" s="1"/>
  <c r="H118"/>
  <c r="M118" s="1"/>
  <c r="H120"/>
  <c r="M120" s="1"/>
  <c r="H122"/>
  <c r="M122" s="1"/>
  <c r="H124"/>
  <c r="M124" s="1"/>
  <c r="H126"/>
  <c r="M126" s="1"/>
  <c r="H128"/>
  <c r="M128" s="1"/>
  <c r="H130"/>
  <c r="M130" s="1"/>
  <c r="H132"/>
  <c r="M132" s="1"/>
  <c r="H134"/>
  <c r="M134" s="1"/>
  <c r="H136"/>
  <c r="M136" s="1"/>
  <c r="H138"/>
  <c r="M138" s="1"/>
  <c r="H140"/>
  <c r="M140" s="1"/>
  <c r="H142"/>
  <c r="M142" s="1"/>
  <c r="H144"/>
  <c r="M144" s="1"/>
  <c r="H146"/>
  <c r="M146" s="1"/>
  <c r="H2"/>
  <c r="M2" s="1"/>
  <c r="H5"/>
  <c r="M5" s="1"/>
  <c r="H9"/>
  <c r="M9" s="1"/>
  <c r="H13"/>
  <c r="M13" s="1"/>
  <c r="H17"/>
  <c r="M17" s="1"/>
  <c r="H21"/>
  <c r="M21" s="1"/>
  <c r="H25"/>
  <c r="M25" s="1"/>
  <c r="H29"/>
  <c r="M29" s="1"/>
  <c r="H33"/>
  <c r="M33" s="1"/>
  <c r="H37"/>
  <c r="M37" s="1"/>
  <c r="H41"/>
  <c r="M41" s="1"/>
  <c r="H45"/>
  <c r="M45" s="1"/>
  <c r="H49"/>
  <c r="M49" s="1"/>
  <c r="H53"/>
  <c r="M53" s="1"/>
  <c r="H57"/>
  <c r="M57" s="1"/>
  <c r="H61"/>
  <c r="M61" s="1"/>
  <c r="H65"/>
  <c r="M65" s="1"/>
  <c r="H69"/>
  <c r="M69" s="1"/>
  <c r="H73"/>
  <c r="M73" s="1"/>
  <c r="H77"/>
  <c r="M77" s="1"/>
  <c r="H81"/>
  <c r="M81" s="1"/>
  <c r="H85"/>
  <c r="M85" s="1"/>
  <c r="H89"/>
  <c r="M89" s="1"/>
  <c r="H93"/>
  <c r="M93" s="1"/>
  <c r="H97"/>
  <c r="M97" s="1"/>
  <c r="H101"/>
  <c r="M101" s="1"/>
  <c r="H105"/>
  <c r="H109"/>
  <c r="H113"/>
  <c r="H117"/>
  <c r="H121"/>
  <c r="H125"/>
  <c r="H129"/>
  <c r="H133"/>
  <c r="H137"/>
  <c r="H141"/>
  <c r="H145"/>
  <c r="H3"/>
  <c r="M3" s="1"/>
  <c r="H7"/>
  <c r="M7" s="1"/>
  <c r="H11"/>
  <c r="M11" s="1"/>
  <c r="H15"/>
  <c r="M15" s="1"/>
  <c r="H19"/>
  <c r="M19" s="1"/>
  <c r="H23"/>
  <c r="M23" s="1"/>
  <c r="H27"/>
  <c r="M27" s="1"/>
  <c r="H31"/>
  <c r="M31" s="1"/>
  <c r="H35"/>
  <c r="M35" s="1"/>
  <c r="H39"/>
  <c r="M39" s="1"/>
  <c r="H43"/>
  <c r="M43" s="1"/>
  <c r="H47"/>
  <c r="M47" s="1"/>
  <c r="H51"/>
  <c r="M51" s="1"/>
  <c r="H55"/>
  <c r="M55" s="1"/>
  <c r="H59"/>
  <c r="M59" s="1"/>
  <c r="H63"/>
  <c r="M63" s="1"/>
  <c r="H67"/>
  <c r="M67" s="1"/>
  <c r="H71"/>
  <c r="M71" s="1"/>
  <c r="H75"/>
  <c r="M75" s="1"/>
  <c r="H79"/>
  <c r="M79" s="1"/>
  <c r="H83"/>
  <c r="M83" s="1"/>
  <c r="H87"/>
  <c r="M87" s="1"/>
  <c r="H91"/>
  <c r="M91" s="1"/>
  <c r="H95"/>
  <c r="M95" s="1"/>
  <c r="H99"/>
  <c r="M99" s="1"/>
  <c r="H103"/>
  <c r="M103" s="1"/>
  <c r="H107"/>
  <c r="M107" s="1"/>
  <c r="H111"/>
  <c r="M111" s="1"/>
  <c r="H115"/>
  <c r="M115" s="1"/>
  <c r="H119"/>
  <c r="M119" s="1"/>
  <c r="H123"/>
  <c r="M123" s="1"/>
  <c r="H127"/>
  <c r="M127" s="1"/>
  <c r="H131"/>
  <c r="M131" s="1"/>
  <c r="H135"/>
  <c r="M135" s="1"/>
  <c r="H139"/>
  <c r="M139" s="1"/>
  <c r="H143"/>
  <c r="M143" s="1"/>
  <c r="H147"/>
  <c r="M147" s="1"/>
  <c r="N41" l="1"/>
  <c r="N106"/>
  <c r="M141"/>
  <c r="M133"/>
  <c r="M125"/>
  <c r="M117"/>
  <c r="M109"/>
  <c r="M145"/>
  <c r="M137"/>
  <c r="M129"/>
  <c r="M121"/>
  <c r="M113"/>
  <c r="M105"/>
  <c r="L148"/>
  <c r="H148"/>
  <c r="M148" l="1"/>
  <c r="N148"/>
  <c r="O4" l="1"/>
  <c r="O6"/>
  <c r="O8"/>
  <c r="O10"/>
  <c r="O12"/>
  <c r="O14"/>
  <c r="O16"/>
  <c r="O18"/>
  <c r="O20"/>
  <c r="O22"/>
  <c r="O24"/>
  <c r="O26"/>
  <c r="O28"/>
  <c r="O30"/>
  <c r="O32"/>
  <c r="O34"/>
  <c r="O38"/>
  <c r="O40"/>
  <c r="O42"/>
  <c r="O44"/>
  <c r="O48"/>
  <c r="O50"/>
  <c r="O54"/>
  <c r="O58"/>
  <c r="O62"/>
  <c r="O68"/>
  <c r="O72"/>
  <c r="O76"/>
  <c r="O82"/>
  <c r="O86"/>
  <c r="O90"/>
  <c r="O94"/>
  <c r="O100"/>
  <c r="O104"/>
  <c r="O108"/>
  <c r="O114"/>
  <c r="O120"/>
  <c r="O124"/>
  <c r="O128"/>
  <c r="O132"/>
  <c r="O136"/>
  <c r="O140"/>
  <c r="O144"/>
  <c r="O3"/>
  <c r="O5"/>
  <c r="O7"/>
  <c r="O9"/>
  <c r="O11"/>
  <c r="O13"/>
  <c r="O15"/>
  <c r="O17"/>
  <c r="O19"/>
  <c r="O21"/>
  <c r="O23"/>
  <c r="O25"/>
  <c r="O29"/>
  <c r="O31"/>
  <c r="O33"/>
  <c r="O35"/>
  <c r="O37"/>
  <c r="O39"/>
  <c r="O43"/>
  <c r="O45"/>
  <c r="O47"/>
  <c r="O49"/>
  <c r="O51"/>
  <c r="O53"/>
  <c r="O55"/>
  <c r="O57"/>
  <c r="O59"/>
  <c r="O61"/>
  <c r="O63"/>
  <c r="O65"/>
  <c r="O67"/>
  <c r="O69"/>
  <c r="O71"/>
  <c r="O73"/>
  <c r="O75"/>
  <c r="O79"/>
  <c r="O81"/>
  <c r="O83"/>
  <c r="O85"/>
  <c r="O87"/>
  <c r="O89"/>
  <c r="O91"/>
  <c r="O93"/>
  <c r="O95"/>
  <c r="O97"/>
  <c r="O99"/>
  <c r="O101"/>
  <c r="O103"/>
  <c r="O105"/>
  <c r="O109"/>
  <c r="O111"/>
  <c r="O113"/>
  <c r="O115"/>
  <c r="O117"/>
  <c r="O119"/>
  <c r="O121"/>
  <c r="O123"/>
  <c r="O125"/>
  <c r="O127"/>
  <c r="O129"/>
  <c r="O131"/>
  <c r="O133"/>
  <c r="O135"/>
  <c r="O137"/>
  <c r="O139"/>
  <c r="O141"/>
  <c r="O143"/>
  <c r="O145"/>
  <c r="O147"/>
  <c r="O46"/>
  <c r="O52"/>
  <c r="O56"/>
  <c r="O60"/>
  <c r="O64"/>
  <c r="O66"/>
  <c r="O70"/>
  <c r="O74"/>
  <c r="O78"/>
  <c r="O80"/>
  <c r="O84"/>
  <c r="O88"/>
  <c r="O92"/>
  <c r="O96"/>
  <c r="O98"/>
  <c r="O102"/>
  <c r="O110"/>
  <c r="O112"/>
  <c r="O116"/>
  <c r="O118"/>
  <c r="O122"/>
  <c r="O126"/>
  <c r="O130"/>
  <c r="O134"/>
  <c r="O138"/>
  <c r="O142"/>
  <c r="O146"/>
  <c r="O106"/>
  <c r="O41"/>
  <c r="O148" l="1"/>
</calcChain>
</file>

<file path=xl/sharedStrings.xml><?xml version="1.0" encoding="utf-8"?>
<sst xmlns="http://schemas.openxmlformats.org/spreadsheetml/2006/main" count="1178" uniqueCount="352">
  <si>
    <t>060785011</t>
  </si>
  <si>
    <t>Provence-Alpes-Côte d'Azur</t>
  </si>
  <si>
    <t>Ile-de-France</t>
  </si>
  <si>
    <t>Normandie-Basse</t>
  </si>
  <si>
    <t>Rhône-Alpes</t>
  </si>
  <si>
    <t>Normandie-Haute</t>
  </si>
  <si>
    <t>Bretagne</t>
  </si>
  <si>
    <t>Bourgogne</t>
  </si>
  <si>
    <t>Nord-Pas-de-Calais</t>
  </si>
  <si>
    <t>Aquitaine</t>
  </si>
  <si>
    <t>920000650</t>
  </si>
  <si>
    <t>CH</t>
  </si>
  <si>
    <t>590780284</t>
  </si>
  <si>
    <t>Lorraine</t>
  </si>
  <si>
    <t>Languedoc-Roussillon</t>
  </si>
  <si>
    <t>Pays de la Loire</t>
  </si>
  <si>
    <t>Picardie</t>
  </si>
  <si>
    <t>130014228</t>
  </si>
  <si>
    <t>540002078</t>
  </si>
  <si>
    <t>750000523</t>
  </si>
  <si>
    <t>CLCC</t>
  </si>
  <si>
    <t>690805361</t>
  </si>
  <si>
    <t>750712184</t>
  </si>
  <si>
    <t>Assistance Publique - Hôpitaux de Paris</t>
  </si>
  <si>
    <t>690781810</t>
  </si>
  <si>
    <t>Hospices civils de Lyon</t>
  </si>
  <si>
    <t>340780477</t>
  </si>
  <si>
    <t>CHU de Montpellier</t>
  </si>
  <si>
    <t>310781406</t>
  </si>
  <si>
    <t>CHU de Toulouse</t>
  </si>
  <si>
    <t>Midi-Pyrénées</t>
  </si>
  <si>
    <t>350005179</t>
  </si>
  <si>
    <t>CHU de Rennes</t>
  </si>
  <si>
    <t>590780193</t>
  </si>
  <si>
    <t>CHRU de Lille</t>
  </si>
  <si>
    <t>130786049</t>
  </si>
  <si>
    <t>Assistance Publique - Hôpitaux de Marseille</t>
  </si>
  <si>
    <t>330781196</t>
  </si>
  <si>
    <t>CHU - Hopitaux de Bordeaux</t>
  </si>
  <si>
    <t>440000289</t>
  </si>
  <si>
    <t>CHU de Nantes</t>
  </si>
  <si>
    <t>750821092</t>
  </si>
  <si>
    <t>Service de Santé des Armées</t>
  </si>
  <si>
    <t>SSA</t>
  </si>
  <si>
    <t>370000481</t>
  </si>
  <si>
    <t>CHRU de Tours</t>
  </si>
  <si>
    <t>Centre</t>
  </si>
  <si>
    <t>800000044</t>
  </si>
  <si>
    <t>CHU d'Amiens</t>
  </si>
  <si>
    <t>670780055</t>
  </si>
  <si>
    <t>Hôpitaux Universitaires de Strasbourg</t>
  </si>
  <si>
    <t>Alsace</t>
  </si>
  <si>
    <t>750160012</t>
  </si>
  <si>
    <t>INSTITUT CURIE Paris Saint-Cloud</t>
  </si>
  <si>
    <t>970408589</t>
  </si>
  <si>
    <t>CHR LA REUNION</t>
  </si>
  <si>
    <t>ZZ-Réunion</t>
  </si>
  <si>
    <t>300780038</t>
  </si>
  <si>
    <t>CHU de Nimes</t>
  </si>
  <si>
    <t>380780080</t>
  </si>
  <si>
    <t>CHU de Grenoble</t>
  </si>
  <si>
    <t>420784878</t>
  </si>
  <si>
    <t>CHU de Saint-Etienne</t>
  </si>
  <si>
    <t>290000017</t>
  </si>
  <si>
    <t>CHRU de Brest</t>
  </si>
  <si>
    <t>140000100</t>
  </si>
  <si>
    <t>CHU Côte de Nacre - Caen</t>
  </si>
  <si>
    <t>210780581</t>
  </si>
  <si>
    <t>CHU de Dijon</t>
  </si>
  <si>
    <t>940000664</t>
  </si>
  <si>
    <t>Villejuif - Institut Gustave Roussy</t>
  </si>
  <si>
    <t>250000015</t>
  </si>
  <si>
    <t>CHU de Besancon</t>
  </si>
  <si>
    <t>Franche-Comté</t>
  </si>
  <si>
    <t>490000031</t>
  </si>
  <si>
    <t>CHU d'Angers</t>
  </si>
  <si>
    <t>760780239</t>
  </si>
  <si>
    <t>CHU de Rouen</t>
  </si>
  <si>
    <t>780110078</t>
  </si>
  <si>
    <t>CENTRE HOSPITALIER DE VERSAILLES</t>
  </si>
  <si>
    <t>510000029</t>
  </si>
  <si>
    <t>CHU de Reims</t>
  </si>
  <si>
    <t>Champagne-Ardenne</t>
  </si>
  <si>
    <t>870000015</t>
  </si>
  <si>
    <t>CHU de Limoges</t>
  </si>
  <si>
    <t>Limousin</t>
  </si>
  <si>
    <t>970202271</t>
  </si>
  <si>
    <t>CHU de Fort de France</t>
  </si>
  <si>
    <t>ZZ-Martinique</t>
  </si>
  <si>
    <t>680000486</t>
  </si>
  <si>
    <t>CH de Mulhouse</t>
  </si>
  <si>
    <t>570005165</t>
  </si>
  <si>
    <t>CHR METZ-THIONVILLE</t>
  </si>
  <si>
    <t>910002773</t>
  </si>
  <si>
    <t>CH Sud Francilien</t>
  </si>
  <si>
    <t>630780989</t>
  </si>
  <si>
    <t>CHU de Clermont-Ferrand</t>
  </si>
  <si>
    <t>Auvergne</t>
  </si>
  <si>
    <t>860780980</t>
  </si>
  <si>
    <t>CHU de Poitiers</t>
  </si>
  <si>
    <t>Poitou-Charentes</t>
  </si>
  <si>
    <t>750140014</t>
  </si>
  <si>
    <t>CENTRE HOSP SAINTE-ANNE DE PARIS</t>
  </si>
  <si>
    <t>720000025</t>
  </si>
  <si>
    <t>CENTRE HOSPITALIER DU MANS</t>
  </si>
  <si>
    <t>450000088</t>
  </si>
  <si>
    <t>CENTRE HOSPITALIER REGIONAL D'ORLEANS</t>
  </si>
  <si>
    <t>740781133</t>
  </si>
  <si>
    <t>CH de la région d'Annecy</t>
  </si>
  <si>
    <t>680000973</t>
  </si>
  <si>
    <t>Hôpitaux civils de Colmar</t>
  </si>
  <si>
    <t>590782215</t>
  </si>
  <si>
    <t>CH de Valenciennes</t>
  </si>
  <si>
    <t>950013870</t>
  </si>
  <si>
    <t>Hôpital Simone Veil - GH Eaubonne-Montmorency</t>
  </si>
  <si>
    <t>930140025</t>
  </si>
  <si>
    <t>EPS de Ville-Evrard</t>
  </si>
  <si>
    <t>690000880</t>
  </si>
  <si>
    <t>Lyon - Centre Léon Bérard</t>
  </si>
  <si>
    <t>600100721</t>
  </si>
  <si>
    <t>CHI de Compiègne-Noyon</t>
  </si>
  <si>
    <t>780001236</t>
  </si>
  <si>
    <t>CH INTERCOM DE POISSY ST-GERMAIN</t>
  </si>
  <si>
    <t>620100057</t>
  </si>
  <si>
    <t>CH d'Arras</t>
  </si>
  <si>
    <t>950110080</t>
  </si>
  <si>
    <t>CH de Pontoise RENE DUBOS</t>
  </si>
  <si>
    <t>830100616</t>
  </si>
  <si>
    <t>CH de Toulon</t>
  </si>
  <si>
    <t>750000549</t>
  </si>
  <si>
    <t>Fondation Ophtalmologique Adolphe de Rothschild</t>
  </si>
  <si>
    <t>640781290</t>
  </si>
  <si>
    <t>CH de Pau</t>
  </si>
  <si>
    <t>750150104</t>
  </si>
  <si>
    <t>Institut Mutualiste Montsouris</t>
  </si>
  <si>
    <t>900000365</t>
  </si>
  <si>
    <t>CH de Belfort-Montbéliard</t>
  </si>
  <si>
    <t>620100685</t>
  </si>
  <si>
    <t>CH de Lens</t>
  </si>
  <si>
    <t>600101984</t>
  </si>
  <si>
    <t>Groupe Hospitalier Public du Sud de l'Oise</t>
  </si>
  <si>
    <t>330781287</t>
  </si>
  <si>
    <t>CH Charles Perrens</t>
  </si>
  <si>
    <t>730000015</t>
  </si>
  <si>
    <t>CH de Chambery</t>
  </si>
  <si>
    <t>930021480</t>
  </si>
  <si>
    <t>GHI Le Raincy-Montfermeil</t>
  </si>
  <si>
    <t>340780055</t>
  </si>
  <si>
    <t>CH de Béziers</t>
  </si>
  <si>
    <t>760780726</t>
  </si>
  <si>
    <t>Groupe Hospitaler du Havre</t>
  </si>
  <si>
    <t>130041916</t>
  </si>
  <si>
    <t>CHI Aix-Pertuis</t>
  </si>
  <si>
    <t>660780180</t>
  </si>
  <si>
    <t>Centre Hospitalier de Perpignan</t>
  </si>
  <si>
    <t>170023279</t>
  </si>
  <si>
    <t>Groupe Hospitalier La Rochelle Ré Aunis</t>
  </si>
  <si>
    <t>920000684</t>
  </si>
  <si>
    <t>Centre Chirurgical Marie Lannelongue</t>
  </si>
  <si>
    <t>950110015</t>
  </si>
  <si>
    <t>CH d'Argenteuil</t>
  </si>
  <si>
    <t>690780101</t>
  </si>
  <si>
    <t>CH Le Vinatier</t>
  </si>
  <si>
    <t>220000020</t>
  </si>
  <si>
    <t>CH Saint-Brieuc</t>
  </si>
  <si>
    <t>560023210</t>
  </si>
  <si>
    <t>CH Bretagne Atlantique</t>
  </si>
  <si>
    <t>620103440</t>
  </si>
  <si>
    <t>CH de Boulogne</t>
  </si>
  <si>
    <t>750150260</t>
  </si>
  <si>
    <t>Groupe Hospitalier Diaconesses Croix Saint Simon</t>
  </si>
  <si>
    <t>750110025</t>
  </si>
  <si>
    <t>CHNO DES QUINZE-VINGT PARIS</t>
  </si>
  <si>
    <t>590782421</t>
  </si>
  <si>
    <t>CH de Roubaix</t>
  </si>
  <si>
    <t>130001647</t>
  </si>
  <si>
    <t>Marseille - Institut Paoli-Calmettes</t>
  </si>
  <si>
    <t>770110054</t>
  </si>
  <si>
    <t>CH de Melun</t>
  </si>
  <si>
    <t>840006597</t>
  </si>
  <si>
    <t>CH d'Avignon</t>
  </si>
  <si>
    <t>850000019</t>
  </si>
  <si>
    <t>CHD Vendée</t>
  </si>
  <si>
    <t>130002157</t>
  </si>
  <si>
    <t>Hôpital Ambroise Paré - Paul Desbief</t>
  </si>
  <si>
    <t>640780417</t>
  </si>
  <si>
    <t>CH de la Côte Basque</t>
  </si>
  <si>
    <t>780000287</t>
  </si>
  <si>
    <t>CH François Quesnay Mantes la Jolie</t>
  </si>
  <si>
    <t>310782347</t>
  </si>
  <si>
    <t>Toulouse - Institut Claudius Regaud</t>
  </si>
  <si>
    <t>590781415</t>
  </si>
  <si>
    <t>CH de Dunkerque</t>
  </si>
  <si>
    <t>590781902</t>
  </si>
  <si>
    <t>CH TOURCOING</t>
  </si>
  <si>
    <t>940110018</t>
  </si>
  <si>
    <t>CENTRE HOSPITALIER INTERCOM.DE CRETEIL</t>
  </si>
  <si>
    <t>830100566</t>
  </si>
  <si>
    <t>CH de Frèjus St-Raphaël</t>
  </si>
  <si>
    <t>710780263</t>
  </si>
  <si>
    <t>CH de Mâcon</t>
  </si>
  <si>
    <t>350000022</t>
  </si>
  <si>
    <t>CH de St-Malo</t>
  </si>
  <si>
    <t>280000134</t>
  </si>
  <si>
    <t>CH de Chartres</t>
  </si>
  <si>
    <t>240000117</t>
  </si>
  <si>
    <t>CH de Périgueux</t>
  </si>
  <si>
    <t>970100228</t>
  </si>
  <si>
    <t>CHU de Pointe à Pitre / Abymes</t>
  </si>
  <si>
    <t>ZZ-Guadeloupe</t>
  </si>
  <si>
    <t>590000188</t>
  </si>
  <si>
    <t>Lille - Centre Oscar Lambret</t>
  </si>
  <si>
    <t>910110063</t>
  </si>
  <si>
    <t>CENTRE HOSPITALIER D'ORSAY</t>
  </si>
  <si>
    <t>630000479</t>
  </si>
  <si>
    <t>Clermont - Centre Jean Perrin</t>
  </si>
  <si>
    <t>290021542</t>
  </si>
  <si>
    <t>CH des pays de Morlaix</t>
  </si>
  <si>
    <t>340000207</t>
  </si>
  <si>
    <t>Montpellier - Centre Val dAurelle  Paul Lamarque</t>
  </si>
  <si>
    <t>060000528</t>
  </si>
  <si>
    <t>Nice - Centre Antoine Lacassagne</t>
  </si>
  <si>
    <t>620100651</t>
  </si>
  <si>
    <t>CH Béthune</t>
  </si>
  <si>
    <t>140000555</t>
  </si>
  <si>
    <t>Caen - Centre François Baclesse</t>
  </si>
  <si>
    <t>740790258</t>
  </si>
  <si>
    <t>CH Alpes-Léman</t>
  </si>
  <si>
    <t>880007059</t>
  </si>
  <si>
    <t>CHI Épinal</t>
  </si>
  <si>
    <t>500000013</t>
  </si>
  <si>
    <t>Centre Hospitalier Public du Cotentin</t>
  </si>
  <si>
    <t>740790381</t>
  </si>
  <si>
    <t>CH Hôpitaux du Léman</t>
  </si>
  <si>
    <t>540001286</t>
  </si>
  <si>
    <t>Nancy - Centre Alexis Vautrin</t>
  </si>
  <si>
    <t>350000303</t>
  </si>
  <si>
    <t>CHP Saint-Grégoire</t>
  </si>
  <si>
    <t>940110034</t>
  </si>
  <si>
    <t>HOPITAL NATIONAL DE ST MAURICE</t>
  </si>
  <si>
    <t>670000033</t>
  </si>
  <si>
    <t>Strasbourg - Centre Paul Strauss</t>
  </si>
  <si>
    <t>690782222</t>
  </si>
  <si>
    <t>CH - Hôpital Nord Ouest Villefranche sur Saône</t>
  </si>
  <si>
    <t>310000096</t>
  </si>
  <si>
    <t>Clinique Pasteur Toulouse</t>
  </si>
  <si>
    <t>910019447</t>
  </si>
  <si>
    <t>Centre Hospitalier Sud Essonne</t>
  </si>
  <si>
    <t>760000166</t>
  </si>
  <si>
    <t>Rouen - Centre Henri Becquerel</t>
  </si>
  <si>
    <t>920110020</t>
  </si>
  <si>
    <t>C.A.S.H. DE NANTERRE</t>
  </si>
  <si>
    <t>330000662</t>
  </si>
  <si>
    <t>Bordeaux - Institut Bergonié</t>
  </si>
  <si>
    <t>470000316</t>
  </si>
  <si>
    <t>CH d'Agen</t>
  </si>
  <si>
    <t>970302121</t>
  </si>
  <si>
    <t>CH de l'ouest guyanais</t>
  </si>
  <si>
    <t>ZZ-Guyane</t>
  </si>
  <si>
    <t>210987731</t>
  </si>
  <si>
    <t>Dijon - Centre Georges-François Leclerc</t>
  </si>
  <si>
    <t>510000516</t>
  </si>
  <si>
    <t>Reims - Institut Jean Godinot</t>
  </si>
  <si>
    <t>350002812</t>
  </si>
  <si>
    <t>Rennes - Centre Eugène Marquis</t>
  </si>
  <si>
    <t>860780048</t>
  </si>
  <si>
    <t>CH Henri Laborit</t>
  </si>
  <si>
    <t>550003354</t>
  </si>
  <si>
    <t>CH Bar-le-Duc</t>
  </si>
  <si>
    <t>510000060</t>
  </si>
  <si>
    <t>AUBAN-MOET CH D'EPERNAY</t>
  </si>
  <si>
    <t>420010233</t>
  </si>
  <si>
    <t>Institut de Cancérologie de la Loire</t>
  </si>
  <si>
    <t>540020112</t>
  </si>
  <si>
    <t>SYNDICAT INTERHOSPITALIER SINCAL</t>
  </si>
  <si>
    <t>920810736</t>
  </si>
  <si>
    <t>Clinique Ambroise Paré</t>
  </si>
  <si>
    <t>800000119</t>
  </si>
  <si>
    <t>CH Philippe Pinel</t>
  </si>
  <si>
    <t>940140015</t>
  </si>
  <si>
    <t>Fondation Vallee</t>
  </si>
  <si>
    <t>840000350</t>
  </si>
  <si>
    <t>EBNL</t>
  </si>
  <si>
    <t>220000640</t>
  </si>
  <si>
    <t>Clinique Armoricaine de Radiologie</t>
  </si>
  <si>
    <t>970300026</t>
  </si>
  <si>
    <t>CH Cayenne</t>
  </si>
  <si>
    <t>830100525</t>
  </si>
  <si>
    <t>CH de Draguignan</t>
  </si>
  <si>
    <t>330000274</t>
  </si>
  <si>
    <t>Polyclinique Bordeaux Nord Aquitaine</t>
  </si>
  <si>
    <t>130001928</t>
  </si>
  <si>
    <t>Centre Gérontologique Départemental - Marseille</t>
  </si>
  <si>
    <t>760000315</t>
  </si>
  <si>
    <t>Clinique Mathilde</t>
  </si>
  <si>
    <t>330021429</t>
  </si>
  <si>
    <t>Clinique du sport Bordeaux-Mérignac</t>
  </si>
  <si>
    <t>070780358</t>
  </si>
  <si>
    <t>CH Ardèche nord</t>
  </si>
  <si>
    <t>560005746</t>
  </si>
  <si>
    <t>CH Bretagne Sud</t>
  </si>
  <si>
    <t>590781803</t>
  </si>
  <si>
    <t>CH Sambre-Avesnois</t>
  </si>
  <si>
    <t>710780958</t>
  </si>
  <si>
    <t>CH Chalon-sur-Saône</t>
  </si>
  <si>
    <t>750050932</t>
  </si>
  <si>
    <t>GCS</t>
  </si>
  <si>
    <t>FINESS</t>
  </si>
  <si>
    <t>Region</t>
  </si>
  <si>
    <t>Cat</t>
  </si>
  <si>
    <t>Libellé</t>
  </si>
  <si>
    <t>S1-2011</t>
  </si>
  <si>
    <t>S1-2012</t>
  </si>
  <si>
    <t>S1-2013</t>
  </si>
  <si>
    <t>750056277</t>
  </si>
  <si>
    <t>GCS GDS Recherche et enseignement</t>
  </si>
  <si>
    <t>Hôpital Saint-Joseph Marseille - Institut Tzanck</t>
  </si>
  <si>
    <t>CHU de Nancy - Maternité Pinard</t>
  </si>
  <si>
    <t>Institut de Cancérologie de l'Ouest</t>
  </si>
  <si>
    <t>Saint Joseph-Saint Luc Lyon - GHM de Grenoble</t>
  </si>
  <si>
    <t>Clinique</t>
  </si>
  <si>
    <t>UNICANCER</t>
  </si>
  <si>
    <t>EPSM</t>
  </si>
  <si>
    <t>CHR</t>
  </si>
  <si>
    <t>GH Est Francilien</t>
  </si>
  <si>
    <t>770020030</t>
  </si>
  <si>
    <t>Groupe Hospitalier Paris Saint-Joseph - Bellan</t>
  </si>
  <si>
    <t>490017258</t>
  </si>
  <si>
    <t>Clinique SAINTE CATHERINE</t>
  </si>
  <si>
    <t>AAPs-2012</t>
  </si>
  <si>
    <t>AAPs-2013</t>
  </si>
  <si>
    <t>AAPs-2014</t>
  </si>
  <si>
    <t>Score-DRCI-2015</t>
  </si>
  <si>
    <t>Score-S1-2015</t>
  </si>
  <si>
    <t xml:space="preserve">CHU de Nice - Fondation Lenval </t>
  </si>
  <si>
    <t>Hôpital FOCH - Franco Britannique - Jeanne Garnier</t>
  </si>
  <si>
    <t>GHICL - Hopitaux privés Metz - réseau SSR</t>
  </si>
  <si>
    <t>Score-AAPs-2015</t>
  </si>
  <si>
    <t>Score-DRCI-2015 majoré</t>
  </si>
  <si>
    <t>maj.</t>
  </si>
  <si>
    <t>Score-DRCI-2015 majoré (%)</t>
  </si>
  <si>
    <r>
      <t>Crédits avt seuil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</si>
  <si>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crédits après CNCR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</si>
  <si>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crédits après coef. Géo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</si>
  <si>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Crédits après seuil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</si>
  <si>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crédits après rattrapage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</si>
  <si>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crédits DRCI 2014 (</t>
    </r>
    <r>
      <rPr>
        <b/>
        <i/>
        <sz val="10"/>
        <rFont val="Calibri"/>
        <family val="2"/>
      </rPr>
      <t>€</t>
    </r>
    <r>
      <rPr>
        <b/>
        <i/>
        <sz val="10"/>
        <rFont val="Arial"/>
        <family val="2"/>
      </rPr>
      <t>)</t>
    </r>
  </si>
  <si>
    <r>
      <t>Effets revenus (</t>
    </r>
    <r>
      <rPr>
        <b/>
        <i/>
        <sz val="10"/>
        <rFont val="Calibri"/>
        <family val="2"/>
      </rPr>
      <t>€</t>
    </r>
    <r>
      <rPr>
        <b/>
        <i/>
        <sz val="10"/>
        <rFont val="Arial"/>
        <family val="2"/>
      </rPr>
      <t>)</t>
    </r>
  </si>
  <si>
    <r>
      <t>pour CNCR (</t>
    </r>
    <r>
      <rPr>
        <b/>
        <sz val="10"/>
        <color rgb="FF0070C0"/>
        <rFont val="Calibri"/>
        <family val="2"/>
      </rPr>
      <t>€</t>
    </r>
    <r>
      <rPr>
        <b/>
        <sz val="10"/>
        <color rgb="FF0070C0"/>
        <rFont val="Arial"/>
        <family val="2"/>
      </rPr>
      <t>)</t>
    </r>
  </si>
  <si>
    <r>
      <t>(dont 400 K</t>
    </r>
    <r>
      <rPr>
        <b/>
        <sz val="10"/>
        <color rgb="FF0070C0"/>
        <rFont val="Calibri"/>
        <family val="2"/>
      </rPr>
      <t>€</t>
    </r>
    <r>
      <rPr>
        <b/>
        <sz val="10"/>
        <color rgb="FF0070C0"/>
        <rFont val="Arial"/>
        <family val="2"/>
      </rPr>
      <t>délégués en C1)</t>
    </r>
  </si>
  <si>
    <t>CHU de Nantes et CH Vendée</t>
  </si>
  <si>
    <t>UNICANCER et 4 CLCC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</si>
</sst>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7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i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name val="Calibri"/>
      <family val="2"/>
    </font>
    <font>
      <i/>
      <sz val="10"/>
      <color rgb="FF7030A0"/>
      <name val="Arial"/>
      <family val="2"/>
    </font>
    <font>
      <b/>
      <sz val="10"/>
      <color rgb="FF0070C0"/>
      <name val="Arial"/>
      <family val="2"/>
    </font>
    <font>
      <b/>
      <sz val="10"/>
      <color rgb="FF0070C0"/>
      <name val="Calibri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4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0" fillId="0" borderId="5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65" fontId="0" fillId="0" borderId="8" xfId="0" applyNumberForma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4" fillId="0" borderId="1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0" fontId="3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" fontId="3" fillId="0" borderId="10" xfId="0" applyNumberFormat="1" applyFont="1" applyBorder="1"/>
    <xf numFmtId="3" fontId="3" fillId="0" borderId="0" xfId="0" applyNumberFormat="1" applyFont="1" applyBorder="1"/>
    <xf numFmtId="3" fontId="9" fillId="0" borderId="0" xfId="0" applyNumberFormat="1" applyFont="1" applyBorder="1"/>
    <xf numFmtId="0" fontId="9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3" fillId="2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5" fontId="0" fillId="0" borderId="3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zoomScaleNormal="100" workbookViewId="0">
      <selection sqref="A1:O148"/>
    </sheetView>
  </sheetViews>
  <sheetFormatPr baseColWidth="10" defaultColWidth="9.140625" defaultRowHeight="12.75"/>
  <cols>
    <col min="1" max="1" width="10.5703125" style="28" customWidth="1"/>
    <col min="2" max="2" width="43.28515625" style="28" customWidth="1"/>
    <col min="3" max="3" width="24" style="28" customWidth="1"/>
    <col min="4" max="4" width="7.28515625" style="28" customWidth="1"/>
    <col min="5" max="5" width="8" style="28" customWidth="1"/>
    <col min="6" max="6" width="7.5703125" style="28" customWidth="1"/>
    <col min="7" max="7" width="7.85546875" style="28" customWidth="1"/>
    <col min="8" max="8" width="9.42578125" style="28" customWidth="1"/>
    <col min="9" max="9" width="10.7109375" style="28" customWidth="1"/>
    <col min="10" max="10" width="6.5703125" style="28" customWidth="1"/>
    <col min="11" max="12" width="7" style="28" customWidth="1"/>
    <col min="13" max="13" width="6.85546875" style="7" customWidth="1"/>
    <col min="14" max="14" width="9.140625" style="74" customWidth="1"/>
    <col min="15" max="15" width="9.140625" style="28" customWidth="1"/>
    <col min="16" max="16384" width="9.140625" style="28"/>
  </cols>
  <sheetData>
    <row r="1" spans="1:15" s="7" customFormat="1" ht="51">
      <c r="A1" s="1" t="s">
        <v>307</v>
      </c>
      <c r="B1" s="2" t="s">
        <v>310</v>
      </c>
      <c r="C1" s="2" t="s">
        <v>308</v>
      </c>
      <c r="D1" s="2" t="s">
        <v>309</v>
      </c>
      <c r="E1" s="5" t="s">
        <v>311</v>
      </c>
      <c r="F1" s="6" t="s">
        <v>312</v>
      </c>
      <c r="G1" s="6" t="s">
        <v>313</v>
      </c>
      <c r="H1" s="6" t="s">
        <v>333</v>
      </c>
      <c r="I1" s="1" t="s">
        <v>329</v>
      </c>
      <c r="J1" s="2" t="s">
        <v>330</v>
      </c>
      <c r="K1" s="2" t="s">
        <v>331</v>
      </c>
      <c r="L1" s="2" t="s">
        <v>337</v>
      </c>
      <c r="M1" s="1" t="s">
        <v>332</v>
      </c>
      <c r="N1" s="2" t="s">
        <v>339</v>
      </c>
      <c r="O1" s="69" t="s">
        <v>338</v>
      </c>
    </row>
    <row r="2" spans="1:15" s="42" customFormat="1" ht="15" customHeight="1">
      <c r="A2" s="50" t="s">
        <v>240</v>
      </c>
      <c r="B2" s="51" t="s">
        <v>241</v>
      </c>
      <c r="C2" s="51" t="s">
        <v>51</v>
      </c>
      <c r="D2" s="51" t="s">
        <v>20</v>
      </c>
      <c r="E2" s="52">
        <v>0</v>
      </c>
      <c r="F2" s="51">
        <v>0</v>
      </c>
      <c r="G2" s="51">
        <v>15</v>
      </c>
      <c r="H2" s="53">
        <f>(100/$E$148*E2)*1/3+(100/$F$148*F2)*1/3+(100/$G$148*G2)*1/3</f>
        <v>2.3113905325443787E-2</v>
      </c>
      <c r="I2" s="54">
        <v>0</v>
      </c>
      <c r="J2" s="55">
        <v>0</v>
      </c>
      <c r="K2" s="56">
        <v>0</v>
      </c>
      <c r="L2" s="86">
        <f>(100/$I$148*I2)*1/3+(100/$J$148*J2)*1/3+(100/$K$148*K2)*1/3</f>
        <v>0</v>
      </c>
      <c r="M2" s="72">
        <f>H2*0.7+L2*0.3</f>
        <v>1.617973372781065E-2</v>
      </c>
      <c r="N2" s="75"/>
      <c r="O2" s="76"/>
    </row>
    <row r="3" spans="1:15" s="11" customFormat="1" ht="15" customHeight="1">
      <c r="A3" s="12" t="s">
        <v>49</v>
      </c>
      <c r="B3" s="13" t="s">
        <v>50</v>
      </c>
      <c r="C3" s="13" t="s">
        <v>51</v>
      </c>
      <c r="D3" s="13" t="s">
        <v>323</v>
      </c>
      <c r="E3" s="14">
        <v>430</v>
      </c>
      <c r="F3" s="13">
        <v>360</v>
      </c>
      <c r="G3" s="13">
        <v>410</v>
      </c>
      <c r="H3" s="36">
        <f t="shared" ref="H3:H66" si="0">(100/$E$148*E3)*1/3+(100/$F$148*F3)*1/3+(100/$G$148*G3)*1/3</f>
        <v>1.9331536299606262</v>
      </c>
      <c r="I3" s="32">
        <v>594622</v>
      </c>
      <c r="J3" s="10">
        <v>2</v>
      </c>
      <c r="K3" s="3">
        <v>6</v>
      </c>
      <c r="L3" s="87">
        <f t="shared" ref="L3:L66" si="1">(100/$I$148*I3)*1/3+(100/$J$148*J3)*1/3+(100/$K$148*K3)*1/3</f>
        <v>1.3754353604500673</v>
      </c>
      <c r="M3" s="64">
        <f t="shared" ref="M3:M66" si="2">H3*0.7+L3*0.3</f>
        <v>1.7658381491074584</v>
      </c>
      <c r="N3" s="77">
        <v>1.7658381491074584</v>
      </c>
      <c r="O3" s="36">
        <f>N3/$N$148*100</f>
        <v>1.7558187110380701</v>
      </c>
    </row>
    <row r="4" spans="1:15" s="11" customFormat="1" ht="15" customHeight="1">
      <c r="A4" s="12" t="s">
        <v>89</v>
      </c>
      <c r="B4" s="13" t="s">
        <v>90</v>
      </c>
      <c r="C4" s="13" t="s">
        <v>51</v>
      </c>
      <c r="D4" s="13" t="s">
        <v>11</v>
      </c>
      <c r="E4" s="14">
        <v>0</v>
      </c>
      <c r="F4" s="13">
        <v>5</v>
      </c>
      <c r="G4" s="13">
        <v>0</v>
      </c>
      <c r="H4" s="36">
        <f t="shared" si="0"/>
        <v>8.3542188805346695E-3</v>
      </c>
      <c r="I4" s="32">
        <v>0</v>
      </c>
      <c r="J4" s="10">
        <v>0</v>
      </c>
      <c r="K4" s="3">
        <v>0</v>
      </c>
      <c r="L4" s="87">
        <f t="shared" si="1"/>
        <v>0</v>
      </c>
      <c r="M4" s="64">
        <f t="shared" si="2"/>
        <v>5.8479532163742687E-3</v>
      </c>
      <c r="N4" s="77">
        <v>5.8479532163742687E-3</v>
      </c>
      <c r="O4" s="36">
        <f t="shared" ref="O4:O67" si="3">N4/$N$148*100</f>
        <v>5.8147716900187772E-3</v>
      </c>
    </row>
    <row r="5" spans="1:15" s="11" customFormat="1" ht="15" customHeight="1">
      <c r="A5" s="12" t="s">
        <v>109</v>
      </c>
      <c r="B5" s="13" t="s">
        <v>110</v>
      </c>
      <c r="C5" s="13" t="s">
        <v>51</v>
      </c>
      <c r="D5" s="13" t="s">
        <v>11</v>
      </c>
      <c r="E5" s="14"/>
      <c r="F5" s="13">
        <v>0</v>
      </c>
      <c r="G5" s="13">
        <v>0</v>
      </c>
      <c r="H5" s="36">
        <f t="shared" si="0"/>
        <v>0</v>
      </c>
      <c r="I5" s="32"/>
      <c r="J5" s="10">
        <v>0</v>
      </c>
      <c r="K5" s="3">
        <v>0</v>
      </c>
      <c r="L5" s="87">
        <f t="shared" si="1"/>
        <v>0</v>
      </c>
      <c r="M5" s="64">
        <f t="shared" si="2"/>
        <v>0</v>
      </c>
      <c r="N5" s="77">
        <v>0</v>
      </c>
      <c r="O5" s="36">
        <f t="shared" si="3"/>
        <v>0</v>
      </c>
    </row>
    <row r="6" spans="1:15" s="11" customFormat="1" ht="15" customHeight="1">
      <c r="A6" s="12" t="s">
        <v>205</v>
      </c>
      <c r="B6" s="13" t="s">
        <v>206</v>
      </c>
      <c r="C6" s="13" t="s">
        <v>9</v>
      </c>
      <c r="D6" s="13" t="s">
        <v>11</v>
      </c>
      <c r="E6" s="14"/>
      <c r="F6" s="13">
        <v>0</v>
      </c>
      <c r="G6" s="13">
        <v>0</v>
      </c>
      <c r="H6" s="36">
        <f t="shared" si="0"/>
        <v>0</v>
      </c>
      <c r="I6" s="32"/>
      <c r="J6" s="10">
        <v>0</v>
      </c>
      <c r="K6" s="3">
        <v>0</v>
      </c>
      <c r="L6" s="87">
        <f t="shared" si="1"/>
        <v>0</v>
      </c>
      <c r="M6" s="64">
        <f t="shared" si="2"/>
        <v>0</v>
      </c>
      <c r="N6" s="77">
        <v>0</v>
      </c>
      <c r="O6" s="36">
        <f t="shared" si="3"/>
        <v>0</v>
      </c>
    </row>
    <row r="7" spans="1:15" s="11" customFormat="1" ht="15" customHeight="1">
      <c r="A7" s="12" t="s">
        <v>289</v>
      </c>
      <c r="B7" s="13" t="s">
        <v>290</v>
      </c>
      <c r="C7" s="13" t="s">
        <v>9</v>
      </c>
      <c r="D7" s="13" t="s">
        <v>320</v>
      </c>
      <c r="E7" s="14"/>
      <c r="F7" s="13">
        <v>0</v>
      </c>
      <c r="G7" s="13">
        <v>0</v>
      </c>
      <c r="H7" s="36">
        <f t="shared" si="0"/>
        <v>0</v>
      </c>
      <c r="I7" s="32"/>
      <c r="J7" s="10">
        <v>0</v>
      </c>
      <c r="K7" s="3">
        <v>0</v>
      </c>
      <c r="L7" s="87">
        <f t="shared" si="1"/>
        <v>0</v>
      </c>
      <c r="M7" s="64">
        <f t="shared" si="2"/>
        <v>0</v>
      </c>
      <c r="N7" s="77">
        <v>0</v>
      </c>
      <c r="O7" s="36">
        <f t="shared" si="3"/>
        <v>0</v>
      </c>
    </row>
    <row r="8" spans="1:15" s="11" customFormat="1" ht="15" customHeight="1">
      <c r="A8" s="12" t="s">
        <v>252</v>
      </c>
      <c r="B8" s="13" t="s">
        <v>253</v>
      </c>
      <c r="C8" s="13" t="s">
        <v>9</v>
      </c>
      <c r="D8" s="13" t="s">
        <v>20</v>
      </c>
      <c r="E8" s="14">
        <v>230</v>
      </c>
      <c r="F8" s="13">
        <v>190</v>
      </c>
      <c r="G8" s="13">
        <v>125</v>
      </c>
      <c r="H8" s="36">
        <f t="shared" si="0"/>
        <v>0.88442515350568229</v>
      </c>
      <c r="I8" s="32">
        <v>381626</v>
      </c>
      <c r="J8" s="10">
        <v>0</v>
      </c>
      <c r="K8" s="3">
        <v>2</v>
      </c>
      <c r="L8" s="87">
        <f t="shared" si="1"/>
        <v>0.42905294306221708</v>
      </c>
      <c r="M8" s="64">
        <f t="shared" si="2"/>
        <v>0.74781349037264266</v>
      </c>
      <c r="N8" s="77">
        <v>0.74781349037264266</v>
      </c>
      <c r="O8" s="36">
        <f t="shared" si="3"/>
        <v>0.74357036596283821</v>
      </c>
    </row>
    <row r="9" spans="1:15" s="11" customFormat="1" ht="15" customHeight="1">
      <c r="A9" s="12" t="s">
        <v>295</v>
      </c>
      <c r="B9" s="13" t="s">
        <v>296</v>
      </c>
      <c r="C9" s="13" t="s">
        <v>9</v>
      </c>
      <c r="D9" s="13" t="s">
        <v>11</v>
      </c>
      <c r="E9" s="14"/>
      <c r="F9" s="13"/>
      <c r="G9" s="13">
        <v>0</v>
      </c>
      <c r="H9" s="36">
        <f t="shared" si="0"/>
        <v>0</v>
      </c>
      <c r="I9" s="32"/>
      <c r="J9" s="10"/>
      <c r="K9" s="10">
        <v>0</v>
      </c>
      <c r="L9" s="87">
        <f t="shared" si="1"/>
        <v>0</v>
      </c>
      <c r="M9" s="64">
        <f t="shared" si="2"/>
        <v>0</v>
      </c>
      <c r="N9" s="77">
        <v>0</v>
      </c>
      <c r="O9" s="36">
        <f t="shared" si="3"/>
        <v>0</v>
      </c>
    </row>
    <row r="10" spans="1:15" s="11" customFormat="1" ht="15" customHeight="1">
      <c r="A10" s="12" t="s">
        <v>37</v>
      </c>
      <c r="B10" s="13" t="s">
        <v>38</v>
      </c>
      <c r="C10" s="13" t="s">
        <v>9</v>
      </c>
      <c r="D10" s="13" t="s">
        <v>323</v>
      </c>
      <c r="E10" s="14">
        <v>700</v>
      </c>
      <c r="F10" s="13">
        <v>640</v>
      </c>
      <c r="G10" s="13">
        <v>605</v>
      </c>
      <c r="H10" s="36">
        <f t="shared" si="0"/>
        <v>3.1409237815013373</v>
      </c>
      <c r="I10" s="32">
        <v>4148141</v>
      </c>
      <c r="J10" s="10">
        <v>6</v>
      </c>
      <c r="K10" s="3">
        <v>9</v>
      </c>
      <c r="L10" s="87">
        <f t="shared" si="1"/>
        <v>3.7885305255073876</v>
      </c>
      <c r="M10" s="64">
        <f t="shared" si="2"/>
        <v>3.3352058047031523</v>
      </c>
      <c r="N10" s="77">
        <v>3.3352058047031523</v>
      </c>
      <c r="O10" s="36">
        <f t="shared" si="3"/>
        <v>3.3162817102011855</v>
      </c>
    </row>
    <row r="11" spans="1:15" s="11" customFormat="1" ht="15" customHeight="1">
      <c r="A11" s="12" t="s">
        <v>141</v>
      </c>
      <c r="B11" s="13" t="s">
        <v>142</v>
      </c>
      <c r="C11" s="13" t="s">
        <v>9</v>
      </c>
      <c r="D11" s="13" t="s">
        <v>322</v>
      </c>
      <c r="E11" s="14">
        <v>0</v>
      </c>
      <c r="F11" s="13">
        <v>0</v>
      </c>
      <c r="G11" s="13">
        <v>5</v>
      </c>
      <c r="H11" s="36">
        <f t="shared" si="0"/>
        <v>7.7046351084812626E-3</v>
      </c>
      <c r="I11" s="32">
        <v>0</v>
      </c>
      <c r="J11" s="10">
        <v>1</v>
      </c>
      <c r="K11" s="3">
        <v>0</v>
      </c>
      <c r="L11" s="87">
        <f t="shared" si="1"/>
        <v>0.15151515151515152</v>
      </c>
      <c r="M11" s="64">
        <f t="shared" si="2"/>
        <v>5.0847790030482343E-2</v>
      </c>
      <c r="N11" s="77">
        <v>5.0847790030482343E-2</v>
      </c>
      <c r="O11" s="36">
        <f t="shared" si="3"/>
        <v>5.055927758474478E-2</v>
      </c>
    </row>
    <row r="12" spans="1:15" s="11" customFormat="1" ht="15" customHeight="1">
      <c r="A12" s="12" t="s">
        <v>254</v>
      </c>
      <c r="B12" s="13" t="s">
        <v>255</v>
      </c>
      <c r="C12" s="13" t="s">
        <v>9</v>
      </c>
      <c r="D12" s="13" t="s">
        <v>11</v>
      </c>
      <c r="E12" s="14"/>
      <c r="F12" s="13">
        <v>10</v>
      </c>
      <c r="G12" s="13">
        <v>10</v>
      </c>
      <c r="H12" s="36">
        <f t="shared" si="0"/>
        <v>3.2117707978031866E-2</v>
      </c>
      <c r="I12" s="32"/>
      <c r="J12" s="10">
        <v>0</v>
      </c>
      <c r="K12" s="3">
        <v>0</v>
      </c>
      <c r="L12" s="87">
        <f t="shared" si="1"/>
        <v>0</v>
      </c>
      <c r="M12" s="64">
        <f t="shared" si="2"/>
        <v>2.2482395584622304E-2</v>
      </c>
      <c r="N12" s="77">
        <v>2.2482395584622304E-2</v>
      </c>
      <c r="O12" s="36">
        <f t="shared" si="3"/>
        <v>2.2354829550144305E-2</v>
      </c>
    </row>
    <row r="13" spans="1:15" s="11" customFormat="1" ht="15" customHeight="1">
      <c r="A13" s="12" t="s">
        <v>185</v>
      </c>
      <c r="B13" s="13" t="s">
        <v>186</v>
      </c>
      <c r="C13" s="13" t="s">
        <v>9</v>
      </c>
      <c r="D13" s="13" t="s">
        <v>11</v>
      </c>
      <c r="E13" s="14"/>
      <c r="F13" s="13">
        <v>0</v>
      </c>
      <c r="G13" s="13">
        <v>0</v>
      </c>
      <c r="H13" s="36">
        <f t="shared" si="0"/>
        <v>0</v>
      </c>
      <c r="I13" s="32"/>
      <c r="J13" s="10">
        <v>0</v>
      </c>
      <c r="K13" s="3">
        <v>0</v>
      </c>
      <c r="L13" s="87">
        <f t="shared" si="1"/>
        <v>0</v>
      </c>
      <c r="M13" s="64">
        <f t="shared" si="2"/>
        <v>0</v>
      </c>
      <c r="N13" s="77">
        <v>0</v>
      </c>
      <c r="O13" s="36">
        <f t="shared" si="3"/>
        <v>0</v>
      </c>
    </row>
    <row r="14" spans="1:15" s="11" customFormat="1" ht="15" customHeight="1">
      <c r="A14" s="12" t="s">
        <v>131</v>
      </c>
      <c r="B14" s="13" t="s">
        <v>132</v>
      </c>
      <c r="C14" s="13" t="s">
        <v>9</v>
      </c>
      <c r="D14" s="13" t="s">
        <v>11</v>
      </c>
      <c r="E14" s="14">
        <v>5</v>
      </c>
      <c r="F14" s="13">
        <v>5</v>
      </c>
      <c r="G14" s="13">
        <v>10</v>
      </c>
      <c r="H14" s="36">
        <f t="shared" si="0"/>
        <v>3.1901509930830532E-2</v>
      </c>
      <c r="I14" s="32">
        <v>0</v>
      </c>
      <c r="J14" s="10">
        <v>0</v>
      </c>
      <c r="K14" s="3">
        <v>0</v>
      </c>
      <c r="L14" s="87">
        <f t="shared" si="1"/>
        <v>0</v>
      </c>
      <c r="M14" s="64">
        <f t="shared" si="2"/>
        <v>2.2331056951581371E-2</v>
      </c>
      <c r="N14" s="77">
        <v>2.2331056951581371E-2</v>
      </c>
      <c r="O14" s="36">
        <f t="shared" si="3"/>
        <v>2.2204349618713155E-2</v>
      </c>
    </row>
    <row r="15" spans="1:15" s="11" customFormat="1" ht="15" customHeight="1">
      <c r="A15" s="12" t="s">
        <v>214</v>
      </c>
      <c r="B15" s="13" t="s">
        <v>215</v>
      </c>
      <c r="C15" s="13" t="s">
        <v>97</v>
      </c>
      <c r="D15" s="13" t="s">
        <v>20</v>
      </c>
      <c r="E15" s="14">
        <v>95</v>
      </c>
      <c r="F15" s="13">
        <v>65</v>
      </c>
      <c r="G15" s="13">
        <v>75</v>
      </c>
      <c r="H15" s="36">
        <f t="shared" si="0"/>
        <v>0.378796767907503</v>
      </c>
      <c r="I15" s="32">
        <v>189040</v>
      </c>
      <c r="J15" s="10">
        <v>1</v>
      </c>
      <c r="K15" s="3">
        <v>1</v>
      </c>
      <c r="L15" s="87">
        <f t="shared" si="1"/>
        <v>0.36534965705707922</v>
      </c>
      <c r="M15" s="64">
        <f t="shared" si="2"/>
        <v>0.3747626346523758</v>
      </c>
      <c r="N15" s="77">
        <v>0.3747626346523758</v>
      </c>
      <c r="O15" s="36">
        <f t="shared" si="3"/>
        <v>0.37263621609554592</v>
      </c>
    </row>
    <row r="16" spans="1:15" s="11" customFormat="1" ht="15" customHeight="1">
      <c r="A16" s="12" t="s">
        <v>95</v>
      </c>
      <c r="B16" s="13" t="s">
        <v>96</v>
      </c>
      <c r="C16" s="13" t="s">
        <v>97</v>
      </c>
      <c r="D16" s="13" t="s">
        <v>323</v>
      </c>
      <c r="E16" s="14">
        <v>670</v>
      </c>
      <c r="F16" s="13">
        <v>665</v>
      </c>
      <c r="G16" s="13">
        <v>795</v>
      </c>
      <c r="H16" s="36">
        <f t="shared" si="0"/>
        <v>3.4266428850262987</v>
      </c>
      <c r="I16" s="32">
        <v>335000</v>
      </c>
      <c r="J16" s="10">
        <v>1</v>
      </c>
      <c r="K16" s="3">
        <v>2</v>
      </c>
      <c r="L16" s="87">
        <f t="shared" si="1"/>
        <v>0.56237091115292093</v>
      </c>
      <c r="M16" s="64">
        <f t="shared" si="2"/>
        <v>2.5673612928642853</v>
      </c>
      <c r="N16" s="77">
        <v>2.5673612928642853</v>
      </c>
      <c r="O16" s="36">
        <f t="shared" si="3"/>
        <v>2.55279397960933</v>
      </c>
    </row>
    <row r="17" spans="1:15" s="11" customFormat="1" ht="15" customHeight="1">
      <c r="A17" s="12" t="s">
        <v>67</v>
      </c>
      <c r="B17" s="13" t="s">
        <v>68</v>
      </c>
      <c r="C17" s="13" t="s">
        <v>7</v>
      </c>
      <c r="D17" s="13" t="s">
        <v>323</v>
      </c>
      <c r="E17" s="14">
        <v>425</v>
      </c>
      <c r="F17" s="13">
        <v>435</v>
      </c>
      <c r="G17" s="13">
        <v>530</v>
      </c>
      <c r="H17" s="36">
        <f t="shared" si="0"/>
        <v>2.2352401349388633</v>
      </c>
      <c r="I17" s="32">
        <v>1418233</v>
      </c>
      <c r="J17" s="10">
        <v>3</v>
      </c>
      <c r="K17" s="3">
        <v>3</v>
      </c>
      <c r="L17" s="87">
        <f t="shared" si="1"/>
        <v>1.4282211363994777</v>
      </c>
      <c r="M17" s="64">
        <f t="shared" si="2"/>
        <v>1.9931344353770475</v>
      </c>
      <c r="N17" s="77">
        <v>1.9931344353770475</v>
      </c>
      <c r="O17" s="36">
        <f t="shared" si="3"/>
        <v>1.9818253088586746</v>
      </c>
    </row>
    <row r="18" spans="1:15" s="11" customFormat="1" ht="15" customHeight="1">
      <c r="A18" s="12" t="s">
        <v>259</v>
      </c>
      <c r="B18" s="13" t="s">
        <v>260</v>
      </c>
      <c r="C18" s="13" t="s">
        <v>7</v>
      </c>
      <c r="D18" s="13" t="s">
        <v>20</v>
      </c>
      <c r="E18" s="14">
        <v>105</v>
      </c>
      <c r="F18" s="13">
        <v>70</v>
      </c>
      <c r="G18" s="13">
        <v>75</v>
      </c>
      <c r="H18" s="36">
        <f t="shared" si="0"/>
        <v>0.4034270284547043</v>
      </c>
      <c r="I18" s="32">
        <v>0</v>
      </c>
      <c r="J18" s="10">
        <v>0</v>
      </c>
      <c r="K18" s="3">
        <v>1</v>
      </c>
      <c r="L18" s="87">
        <f t="shared" si="1"/>
        <v>0.14005602240896359</v>
      </c>
      <c r="M18" s="64">
        <f t="shared" si="2"/>
        <v>0.32441572664098206</v>
      </c>
      <c r="N18" s="77">
        <v>0.32441572664098206</v>
      </c>
      <c r="O18" s="36">
        <f t="shared" si="3"/>
        <v>0.32257497850477385</v>
      </c>
    </row>
    <row r="19" spans="1:15" s="11" customFormat="1" ht="15" customHeight="1">
      <c r="A19" s="12" t="s">
        <v>199</v>
      </c>
      <c r="B19" s="13" t="s">
        <v>200</v>
      </c>
      <c r="C19" s="13" t="s">
        <v>7</v>
      </c>
      <c r="D19" s="13" t="s">
        <v>11</v>
      </c>
      <c r="E19" s="14"/>
      <c r="F19" s="13">
        <v>0</v>
      </c>
      <c r="G19" s="13">
        <v>0</v>
      </c>
      <c r="H19" s="36">
        <f t="shared" si="0"/>
        <v>0</v>
      </c>
      <c r="I19" s="32"/>
      <c r="J19" s="10">
        <v>0</v>
      </c>
      <c r="K19" s="3">
        <v>0</v>
      </c>
      <c r="L19" s="87">
        <f t="shared" si="1"/>
        <v>0</v>
      </c>
      <c r="M19" s="64">
        <f t="shared" si="2"/>
        <v>0</v>
      </c>
      <c r="N19" s="77">
        <v>0</v>
      </c>
      <c r="O19" s="36">
        <f t="shared" si="3"/>
        <v>0</v>
      </c>
    </row>
    <row r="20" spans="1:15" s="11" customFormat="1" ht="15" customHeight="1">
      <c r="A20" s="12" t="s">
        <v>303</v>
      </c>
      <c r="B20" s="13" t="s">
        <v>304</v>
      </c>
      <c r="C20" s="13" t="s">
        <v>7</v>
      </c>
      <c r="D20" s="13" t="s">
        <v>11</v>
      </c>
      <c r="E20" s="14"/>
      <c r="F20" s="13"/>
      <c r="G20" s="13">
        <v>0</v>
      </c>
      <c r="H20" s="36">
        <f t="shared" si="0"/>
        <v>0</v>
      </c>
      <c r="I20" s="32"/>
      <c r="J20" s="10"/>
      <c r="K20" s="10">
        <v>0</v>
      </c>
      <c r="L20" s="87">
        <f t="shared" si="1"/>
        <v>0</v>
      </c>
      <c r="M20" s="64">
        <f t="shared" si="2"/>
        <v>0</v>
      </c>
      <c r="N20" s="77">
        <v>0</v>
      </c>
      <c r="O20" s="36">
        <f t="shared" si="3"/>
        <v>0</v>
      </c>
    </row>
    <row r="21" spans="1:15" s="11" customFormat="1" ht="15" customHeight="1">
      <c r="A21" s="12" t="s">
        <v>163</v>
      </c>
      <c r="B21" s="13" t="s">
        <v>164</v>
      </c>
      <c r="C21" s="13" t="s">
        <v>6</v>
      </c>
      <c r="D21" s="13" t="s">
        <v>11</v>
      </c>
      <c r="E21" s="14"/>
      <c r="F21" s="13"/>
      <c r="G21" s="13">
        <v>0</v>
      </c>
      <c r="H21" s="36">
        <f t="shared" si="0"/>
        <v>0</v>
      </c>
      <c r="I21" s="32"/>
      <c r="J21" s="10"/>
      <c r="K21" s="10">
        <v>0</v>
      </c>
      <c r="L21" s="87">
        <f t="shared" si="1"/>
        <v>0</v>
      </c>
      <c r="M21" s="64">
        <f t="shared" si="2"/>
        <v>0</v>
      </c>
      <c r="N21" s="77">
        <v>0</v>
      </c>
      <c r="O21" s="36">
        <f t="shared" si="3"/>
        <v>0</v>
      </c>
    </row>
    <row r="22" spans="1:15" s="11" customFormat="1" ht="15" customHeight="1">
      <c r="A22" s="12" t="s">
        <v>283</v>
      </c>
      <c r="B22" s="13" t="s">
        <v>284</v>
      </c>
      <c r="C22" s="13" t="s">
        <v>6</v>
      </c>
      <c r="D22" s="13" t="s">
        <v>11</v>
      </c>
      <c r="E22" s="14"/>
      <c r="F22" s="13"/>
      <c r="G22" s="13">
        <v>0</v>
      </c>
      <c r="H22" s="36">
        <f t="shared" si="0"/>
        <v>0</v>
      </c>
      <c r="I22" s="32"/>
      <c r="J22" s="10"/>
      <c r="K22" s="10">
        <v>0</v>
      </c>
      <c r="L22" s="87">
        <f t="shared" si="1"/>
        <v>0</v>
      </c>
      <c r="M22" s="64">
        <f t="shared" si="2"/>
        <v>0</v>
      </c>
      <c r="N22" s="77">
        <v>0</v>
      </c>
      <c r="O22" s="36">
        <f t="shared" si="3"/>
        <v>0</v>
      </c>
    </row>
    <row r="23" spans="1:15" s="11" customFormat="1" ht="15" customHeight="1">
      <c r="A23" s="12" t="s">
        <v>63</v>
      </c>
      <c r="B23" s="13" t="s">
        <v>64</v>
      </c>
      <c r="C23" s="13" t="s">
        <v>6</v>
      </c>
      <c r="D23" s="13" t="s">
        <v>323</v>
      </c>
      <c r="E23" s="14">
        <v>340</v>
      </c>
      <c r="F23" s="13">
        <v>315</v>
      </c>
      <c r="G23" s="13">
        <v>360</v>
      </c>
      <c r="H23" s="36">
        <f t="shared" si="0"/>
        <v>1.6344349339510016</v>
      </c>
      <c r="I23" s="32">
        <v>882188</v>
      </c>
      <c r="J23" s="10">
        <v>3</v>
      </c>
      <c r="K23" s="3">
        <v>4</v>
      </c>
      <c r="L23" s="87">
        <f t="shared" si="1"/>
        <v>1.3590696525081358</v>
      </c>
      <c r="M23" s="64">
        <f t="shared" si="2"/>
        <v>1.5518253495181418</v>
      </c>
      <c r="N23" s="77">
        <v>1.5518253495181418</v>
      </c>
      <c r="O23" s="36">
        <f t="shared" si="3"/>
        <v>1.5430202288496011</v>
      </c>
    </row>
    <row r="24" spans="1:15" s="11" customFormat="1" ht="15" customHeight="1">
      <c r="A24" s="12" t="s">
        <v>216</v>
      </c>
      <c r="B24" s="13" t="s">
        <v>217</v>
      </c>
      <c r="C24" s="13" t="s">
        <v>6</v>
      </c>
      <c r="D24" s="13" t="s">
        <v>11</v>
      </c>
      <c r="E24" s="14"/>
      <c r="F24" s="13"/>
      <c r="G24" s="13">
        <v>0</v>
      </c>
      <c r="H24" s="36">
        <f t="shared" si="0"/>
        <v>0</v>
      </c>
      <c r="I24" s="32"/>
      <c r="J24" s="10"/>
      <c r="K24" s="10">
        <v>0</v>
      </c>
      <c r="L24" s="87">
        <f t="shared" si="1"/>
        <v>0</v>
      </c>
      <c r="M24" s="64">
        <f t="shared" si="2"/>
        <v>0</v>
      </c>
      <c r="N24" s="77">
        <v>0</v>
      </c>
      <c r="O24" s="36">
        <f t="shared" si="3"/>
        <v>0</v>
      </c>
    </row>
    <row r="25" spans="1:15" s="11" customFormat="1" ht="15" customHeight="1">
      <c r="A25" s="12" t="s">
        <v>201</v>
      </c>
      <c r="B25" s="13" t="s">
        <v>202</v>
      </c>
      <c r="C25" s="13" t="s">
        <v>6</v>
      </c>
      <c r="D25" s="13" t="s">
        <v>11</v>
      </c>
      <c r="E25" s="14">
        <v>0</v>
      </c>
      <c r="F25" s="13">
        <v>0</v>
      </c>
      <c r="G25" s="13">
        <v>0</v>
      </c>
      <c r="H25" s="36">
        <f t="shared" si="0"/>
        <v>0</v>
      </c>
      <c r="I25" s="32">
        <v>0</v>
      </c>
      <c r="J25" s="10">
        <v>0</v>
      </c>
      <c r="K25" s="3">
        <v>0</v>
      </c>
      <c r="L25" s="87">
        <f t="shared" si="1"/>
        <v>0</v>
      </c>
      <c r="M25" s="64">
        <f t="shared" si="2"/>
        <v>0</v>
      </c>
      <c r="N25" s="77">
        <v>0</v>
      </c>
      <c r="O25" s="36">
        <f t="shared" si="3"/>
        <v>0</v>
      </c>
    </row>
    <row r="26" spans="1:15" s="11" customFormat="1" ht="15" customHeight="1">
      <c r="A26" s="12" t="s">
        <v>236</v>
      </c>
      <c r="B26" s="13" t="s">
        <v>237</v>
      </c>
      <c r="C26" s="13" t="s">
        <v>6</v>
      </c>
      <c r="D26" s="13" t="s">
        <v>320</v>
      </c>
      <c r="E26" s="14"/>
      <c r="F26" s="13"/>
      <c r="G26" s="13">
        <v>5</v>
      </c>
      <c r="H26" s="36">
        <f t="shared" si="0"/>
        <v>7.7046351084812626E-3</v>
      </c>
      <c r="I26" s="32"/>
      <c r="J26" s="10"/>
      <c r="K26" s="3">
        <v>0</v>
      </c>
      <c r="L26" s="87">
        <f t="shared" si="1"/>
        <v>0</v>
      </c>
      <c r="M26" s="64">
        <f t="shared" si="2"/>
        <v>5.3932445759368834E-3</v>
      </c>
      <c r="N26" s="77">
        <v>5.3932445759368834E-3</v>
      </c>
      <c r="O26" s="36">
        <f t="shared" si="3"/>
        <v>5.3626430850533752E-3</v>
      </c>
    </row>
    <row r="27" spans="1:15" s="42" customFormat="1" ht="15" customHeight="1">
      <c r="A27" s="40" t="s">
        <v>263</v>
      </c>
      <c r="B27" s="41" t="s">
        <v>264</v>
      </c>
      <c r="C27" s="41" t="s">
        <v>6</v>
      </c>
      <c r="D27" s="41" t="s">
        <v>20</v>
      </c>
      <c r="E27" s="46">
        <v>10</v>
      </c>
      <c r="F27" s="41">
        <v>10</v>
      </c>
      <c r="G27" s="41">
        <v>35</v>
      </c>
      <c r="H27" s="47">
        <f t="shared" si="0"/>
        <v>8.6916925187104851E-2</v>
      </c>
      <c r="I27" s="45">
        <v>0</v>
      </c>
      <c r="J27" s="48">
        <v>0</v>
      </c>
      <c r="K27" s="49">
        <v>2</v>
      </c>
      <c r="L27" s="88">
        <f t="shared" si="1"/>
        <v>0.28011204481792717</v>
      </c>
      <c r="M27" s="65">
        <f t="shared" si="2"/>
        <v>0.14487546107635152</v>
      </c>
      <c r="N27" s="43"/>
      <c r="O27" s="36"/>
    </row>
    <row r="28" spans="1:15" s="11" customFormat="1" ht="15" customHeight="1">
      <c r="A28" s="12" t="s">
        <v>31</v>
      </c>
      <c r="B28" s="13" t="s">
        <v>32</v>
      </c>
      <c r="C28" s="13" t="s">
        <v>6</v>
      </c>
      <c r="D28" s="13" t="s">
        <v>323</v>
      </c>
      <c r="E28" s="14">
        <v>420</v>
      </c>
      <c r="F28" s="13">
        <v>395</v>
      </c>
      <c r="G28" s="13">
        <v>455</v>
      </c>
      <c r="H28" s="36">
        <f t="shared" si="0"/>
        <v>2.0446988364340335</v>
      </c>
      <c r="I28" s="32">
        <v>2903265</v>
      </c>
      <c r="J28" s="10">
        <v>4</v>
      </c>
      <c r="K28" s="3">
        <v>5</v>
      </c>
      <c r="L28" s="87">
        <f t="shared" si="1"/>
        <v>2.4394262440947654</v>
      </c>
      <c r="M28" s="64">
        <f t="shared" si="2"/>
        <v>2.163117058732253</v>
      </c>
      <c r="N28" s="77">
        <v>2.163117058732253</v>
      </c>
      <c r="O28" s="36">
        <f t="shared" si="3"/>
        <v>2.1508434438385216</v>
      </c>
    </row>
    <row r="29" spans="1:15" s="11" customFormat="1" ht="15" customHeight="1">
      <c r="A29" s="12" t="s">
        <v>299</v>
      </c>
      <c r="B29" s="13" t="s">
        <v>300</v>
      </c>
      <c r="C29" s="13" t="s">
        <v>6</v>
      </c>
      <c r="D29" s="13" t="s">
        <v>11</v>
      </c>
      <c r="E29" s="14"/>
      <c r="F29" s="13"/>
      <c r="G29" s="13">
        <v>0</v>
      </c>
      <c r="H29" s="36">
        <f t="shared" si="0"/>
        <v>0</v>
      </c>
      <c r="I29" s="32"/>
      <c r="J29" s="10"/>
      <c r="K29" s="10">
        <v>0</v>
      </c>
      <c r="L29" s="87">
        <f t="shared" si="1"/>
        <v>0</v>
      </c>
      <c r="M29" s="64">
        <f t="shared" si="2"/>
        <v>0</v>
      </c>
      <c r="N29" s="77">
        <v>0</v>
      </c>
      <c r="O29" s="36">
        <f t="shared" si="3"/>
        <v>0</v>
      </c>
    </row>
    <row r="30" spans="1:15" s="11" customFormat="1" ht="15" customHeight="1">
      <c r="A30" s="12" t="s">
        <v>165</v>
      </c>
      <c r="B30" s="13" t="s">
        <v>166</v>
      </c>
      <c r="C30" s="13" t="s">
        <v>6</v>
      </c>
      <c r="D30" s="13" t="s">
        <v>11</v>
      </c>
      <c r="E30" s="14">
        <v>0</v>
      </c>
      <c r="F30" s="13">
        <v>0</v>
      </c>
      <c r="G30" s="13">
        <v>0</v>
      </c>
      <c r="H30" s="36">
        <f t="shared" si="0"/>
        <v>0</v>
      </c>
      <c r="I30" s="32">
        <v>0</v>
      </c>
      <c r="J30" s="10">
        <v>0</v>
      </c>
      <c r="K30" s="3">
        <v>0</v>
      </c>
      <c r="L30" s="87">
        <f t="shared" si="1"/>
        <v>0</v>
      </c>
      <c r="M30" s="64">
        <f t="shared" si="2"/>
        <v>0</v>
      </c>
      <c r="N30" s="77">
        <v>0</v>
      </c>
      <c r="O30" s="36">
        <f t="shared" si="3"/>
        <v>0</v>
      </c>
    </row>
    <row r="31" spans="1:15" s="11" customFormat="1" ht="15" customHeight="1">
      <c r="A31" s="12" t="s">
        <v>203</v>
      </c>
      <c r="B31" s="13" t="s">
        <v>204</v>
      </c>
      <c r="C31" s="13" t="s">
        <v>46</v>
      </c>
      <c r="D31" s="13" t="s">
        <v>11</v>
      </c>
      <c r="E31" s="14"/>
      <c r="F31" s="13">
        <v>0</v>
      </c>
      <c r="G31" s="13">
        <v>0</v>
      </c>
      <c r="H31" s="36">
        <f t="shared" si="0"/>
        <v>0</v>
      </c>
      <c r="I31" s="32"/>
      <c r="J31" s="10">
        <v>0</v>
      </c>
      <c r="K31" s="3">
        <v>0</v>
      </c>
      <c r="L31" s="87">
        <f t="shared" si="1"/>
        <v>0</v>
      </c>
      <c r="M31" s="64">
        <f t="shared" si="2"/>
        <v>0</v>
      </c>
      <c r="N31" s="77">
        <v>0</v>
      </c>
      <c r="O31" s="36">
        <f t="shared" si="3"/>
        <v>0</v>
      </c>
    </row>
    <row r="32" spans="1:15" s="11" customFormat="1" ht="15" customHeight="1">
      <c r="A32" s="12" t="s">
        <v>44</v>
      </c>
      <c r="B32" s="13" t="s">
        <v>45</v>
      </c>
      <c r="C32" s="13" t="s">
        <v>46</v>
      </c>
      <c r="D32" s="13" t="s">
        <v>323</v>
      </c>
      <c r="E32" s="14">
        <v>325</v>
      </c>
      <c r="F32" s="13">
        <v>330</v>
      </c>
      <c r="G32" s="13">
        <v>290</v>
      </c>
      <c r="H32" s="36">
        <f t="shared" si="0"/>
        <v>1.5272186365738682</v>
      </c>
      <c r="I32" s="32">
        <v>322827</v>
      </c>
      <c r="J32" s="10">
        <v>4</v>
      </c>
      <c r="K32" s="3">
        <v>4</v>
      </c>
      <c r="L32" s="87">
        <f t="shared" si="1"/>
        <v>1.2922775351715208</v>
      </c>
      <c r="M32" s="64">
        <f t="shared" si="2"/>
        <v>1.456736306153164</v>
      </c>
      <c r="N32" s="77">
        <v>1.456736306153164</v>
      </c>
      <c r="O32" s="36">
        <f t="shared" si="3"/>
        <v>1.4484707246159725</v>
      </c>
    </row>
    <row r="33" spans="1:15" s="11" customFormat="1" ht="15" customHeight="1">
      <c r="A33" s="12" t="s">
        <v>105</v>
      </c>
      <c r="B33" s="13" t="s">
        <v>106</v>
      </c>
      <c r="C33" s="13" t="s">
        <v>46</v>
      </c>
      <c r="D33" s="13" t="s">
        <v>323</v>
      </c>
      <c r="E33" s="14">
        <v>20</v>
      </c>
      <c r="F33" s="13">
        <v>25</v>
      </c>
      <c r="G33" s="13">
        <v>60</v>
      </c>
      <c r="H33" s="36">
        <f t="shared" si="0"/>
        <v>0.16677879903778184</v>
      </c>
      <c r="I33" s="32">
        <v>0</v>
      </c>
      <c r="J33" s="10">
        <v>0</v>
      </c>
      <c r="K33" s="3">
        <v>0</v>
      </c>
      <c r="L33" s="87">
        <f t="shared" si="1"/>
        <v>0</v>
      </c>
      <c r="M33" s="64">
        <f t="shared" si="2"/>
        <v>0.11674515932644727</v>
      </c>
      <c r="N33" s="77">
        <v>0.11674515932644727</v>
      </c>
      <c r="O33" s="36">
        <f t="shared" si="3"/>
        <v>0.11608274250508488</v>
      </c>
    </row>
    <row r="34" spans="1:15" s="11" customFormat="1" ht="15" customHeight="1">
      <c r="A34" s="12" t="s">
        <v>80</v>
      </c>
      <c r="B34" s="13" t="s">
        <v>81</v>
      </c>
      <c r="C34" s="13" t="s">
        <v>82</v>
      </c>
      <c r="D34" s="13" t="s">
        <v>323</v>
      </c>
      <c r="E34" s="14">
        <v>75</v>
      </c>
      <c r="F34" s="13">
        <v>90</v>
      </c>
      <c r="G34" s="13">
        <v>145</v>
      </c>
      <c r="H34" s="36">
        <f t="shared" si="0"/>
        <v>0.49588067049558071</v>
      </c>
      <c r="I34" s="32">
        <v>1720191</v>
      </c>
      <c r="J34" s="10">
        <v>0</v>
      </c>
      <c r="K34" s="3">
        <v>1</v>
      </c>
      <c r="L34" s="87">
        <f t="shared" si="1"/>
        <v>0.81141172849749865</v>
      </c>
      <c r="M34" s="64">
        <f t="shared" si="2"/>
        <v>0.59053998789615614</v>
      </c>
      <c r="N34" s="77">
        <v>0.59053998789615614</v>
      </c>
      <c r="O34" s="36">
        <f t="shared" si="3"/>
        <v>0.58718923978868465</v>
      </c>
    </row>
    <row r="35" spans="1:15" s="11" customFormat="1" ht="15" customHeight="1">
      <c r="A35" s="12" t="s">
        <v>269</v>
      </c>
      <c r="B35" s="13" t="s">
        <v>270</v>
      </c>
      <c r="C35" s="13" t="s">
        <v>82</v>
      </c>
      <c r="D35" s="13" t="s">
        <v>11</v>
      </c>
      <c r="E35" s="14"/>
      <c r="F35" s="13"/>
      <c r="G35" s="13">
        <v>0</v>
      </c>
      <c r="H35" s="36">
        <f t="shared" si="0"/>
        <v>0</v>
      </c>
      <c r="I35" s="32"/>
      <c r="J35" s="10"/>
      <c r="K35" s="10">
        <v>0</v>
      </c>
      <c r="L35" s="87">
        <f t="shared" si="1"/>
        <v>0</v>
      </c>
      <c r="M35" s="64">
        <f t="shared" si="2"/>
        <v>0</v>
      </c>
      <c r="N35" s="77">
        <v>0</v>
      </c>
      <c r="O35" s="36">
        <f t="shared" si="3"/>
        <v>0</v>
      </c>
    </row>
    <row r="36" spans="1:15" s="42" customFormat="1" ht="15" customHeight="1">
      <c r="A36" s="40" t="s">
        <v>261</v>
      </c>
      <c r="B36" s="41" t="s">
        <v>262</v>
      </c>
      <c r="C36" s="41" t="s">
        <v>82</v>
      </c>
      <c r="D36" s="41" t="s">
        <v>20</v>
      </c>
      <c r="E36" s="46">
        <v>0</v>
      </c>
      <c r="F36" s="41">
        <v>0</v>
      </c>
      <c r="G36" s="41">
        <v>15</v>
      </c>
      <c r="H36" s="47">
        <f t="shared" si="0"/>
        <v>2.3113905325443787E-2</v>
      </c>
      <c r="I36" s="45">
        <v>0</v>
      </c>
      <c r="J36" s="48">
        <v>0</v>
      </c>
      <c r="K36" s="49">
        <v>0</v>
      </c>
      <c r="L36" s="88">
        <f t="shared" si="1"/>
        <v>0</v>
      </c>
      <c r="M36" s="65">
        <f t="shared" si="2"/>
        <v>1.617973372781065E-2</v>
      </c>
      <c r="N36" s="43"/>
      <c r="O36" s="36"/>
    </row>
    <row r="37" spans="1:15" s="11" customFormat="1" ht="15" customHeight="1">
      <c r="A37" s="12" t="s">
        <v>71</v>
      </c>
      <c r="B37" s="13" t="s">
        <v>72</v>
      </c>
      <c r="C37" s="13" t="s">
        <v>73</v>
      </c>
      <c r="D37" s="13" t="s">
        <v>323</v>
      </c>
      <c r="E37" s="14">
        <v>445</v>
      </c>
      <c r="F37" s="13">
        <v>430</v>
      </c>
      <c r="G37" s="13">
        <v>455</v>
      </c>
      <c r="H37" s="36">
        <f t="shared" si="0"/>
        <v>2.143868472764443</v>
      </c>
      <c r="I37" s="32">
        <v>311700</v>
      </c>
      <c r="J37" s="10">
        <v>4</v>
      </c>
      <c r="K37" s="3">
        <v>2</v>
      </c>
      <c r="L37" s="87">
        <f t="shared" si="1"/>
        <v>1.0078228476228461</v>
      </c>
      <c r="M37" s="64">
        <f t="shared" si="2"/>
        <v>1.8030547852219638</v>
      </c>
      <c r="N37" s="77">
        <v>1.8030547852219638</v>
      </c>
      <c r="O37" s="36">
        <f t="shared" si="3"/>
        <v>1.7928241784331271</v>
      </c>
    </row>
    <row r="38" spans="1:15" s="11" customFormat="1" ht="15" customHeight="1">
      <c r="A38" s="12" t="s">
        <v>135</v>
      </c>
      <c r="B38" s="13" t="s">
        <v>136</v>
      </c>
      <c r="C38" s="13" t="s">
        <v>73</v>
      </c>
      <c r="D38" s="13" t="s">
        <v>11</v>
      </c>
      <c r="E38" s="14"/>
      <c r="F38" s="13">
        <v>0</v>
      </c>
      <c r="G38" s="13">
        <v>0</v>
      </c>
      <c r="H38" s="36">
        <f t="shared" si="0"/>
        <v>0</v>
      </c>
      <c r="I38" s="32"/>
      <c r="J38" s="10">
        <v>0</v>
      </c>
      <c r="K38" s="3">
        <v>0</v>
      </c>
      <c r="L38" s="87">
        <f t="shared" si="1"/>
        <v>0</v>
      </c>
      <c r="M38" s="64">
        <f t="shared" si="2"/>
        <v>0</v>
      </c>
      <c r="N38" s="77">
        <v>0</v>
      </c>
      <c r="O38" s="36">
        <f t="shared" si="3"/>
        <v>0</v>
      </c>
    </row>
    <row r="39" spans="1:15" s="18" customFormat="1" ht="15" customHeight="1">
      <c r="A39" s="15" t="s">
        <v>19</v>
      </c>
      <c r="B39" s="16" t="s">
        <v>326</v>
      </c>
      <c r="C39" s="16" t="s">
        <v>2</v>
      </c>
      <c r="D39" s="16" t="s">
        <v>282</v>
      </c>
      <c r="E39" s="17">
        <v>0</v>
      </c>
      <c r="F39" s="16">
        <v>5</v>
      </c>
      <c r="G39" s="16">
        <v>22</v>
      </c>
      <c r="H39" s="36">
        <f t="shared" si="0"/>
        <v>4.2254613357852223E-2</v>
      </c>
      <c r="I39" s="34">
        <v>214372</v>
      </c>
      <c r="J39" s="10">
        <v>0</v>
      </c>
      <c r="K39" s="3">
        <v>0</v>
      </c>
      <c r="L39" s="87">
        <f t="shared" si="1"/>
        <v>8.3665049651818577E-2</v>
      </c>
      <c r="M39" s="64">
        <f t="shared" si="2"/>
        <v>5.4677744246042125E-2</v>
      </c>
      <c r="N39" s="78">
        <v>5.4677744246042125E-2</v>
      </c>
      <c r="O39" s="36">
        <f t="shared" si="3"/>
        <v>5.436750048303135E-2</v>
      </c>
    </row>
    <row r="40" spans="1:15" s="11" customFormat="1" ht="15" customHeight="1">
      <c r="A40" s="12" t="s">
        <v>129</v>
      </c>
      <c r="B40" s="13" t="s">
        <v>130</v>
      </c>
      <c r="C40" s="13" t="s">
        <v>2</v>
      </c>
      <c r="D40" s="13" t="s">
        <v>282</v>
      </c>
      <c r="E40" s="14">
        <v>10</v>
      </c>
      <c r="F40" s="13">
        <v>20</v>
      </c>
      <c r="G40" s="13">
        <v>100</v>
      </c>
      <c r="H40" s="36">
        <f t="shared" si="0"/>
        <v>0.20378561935843059</v>
      </c>
      <c r="I40" s="32">
        <v>122760</v>
      </c>
      <c r="J40" s="10">
        <v>2</v>
      </c>
      <c r="K40" s="3">
        <v>1</v>
      </c>
      <c r="L40" s="87">
        <f t="shared" si="1"/>
        <v>0.49099706702518853</v>
      </c>
      <c r="M40" s="64">
        <f t="shared" si="2"/>
        <v>0.28994905365845797</v>
      </c>
      <c r="N40" s="77">
        <v>0.28994905365845797</v>
      </c>
      <c r="O40" s="36">
        <f t="shared" si="3"/>
        <v>0.2883038708381202</v>
      </c>
    </row>
    <row r="41" spans="1:15" s="42" customFormat="1" ht="15" customHeight="1">
      <c r="A41" s="40" t="s">
        <v>305</v>
      </c>
      <c r="B41" s="41" t="s">
        <v>321</v>
      </c>
      <c r="C41" s="41" t="s">
        <v>2</v>
      </c>
      <c r="D41" s="41" t="s">
        <v>306</v>
      </c>
      <c r="E41" s="46">
        <v>410</v>
      </c>
      <c r="F41" s="41">
        <v>420</v>
      </c>
      <c r="G41" s="41">
        <v>485</v>
      </c>
      <c r="H41" s="47">
        <f t="shared" si="0"/>
        <v>2.1164216998209282</v>
      </c>
      <c r="I41" s="45">
        <v>0</v>
      </c>
      <c r="J41" s="48">
        <v>3</v>
      </c>
      <c r="K41" s="49">
        <v>1</v>
      </c>
      <c r="L41" s="88">
        <f t="shared" si="1"/>
        <v>0.59460147695441812</v>
      </c>
      <c r="M41" s="65">
        <f t="shared" si="2"/>
        <v>1.659875632960975</v>
      </c>
      <c r="N41" s="43">
        <f>(M41+M2+M27+M36+M77)*1.1</f>
        <v>2.2268496454028317</v>
      </c>
      <c r="O41" s="36">
        <f t="shared" si="3"/>
        <v>2.2142144091988625</v>
      </c>
    </row>
    <row r="42" spans="1:15" s="20" customFormat="1" ht="15" customHeight="1">
      <c r="A42" s="15" t="s">
        <v>314</v>
      </c>
      <c r="B42" s="16" t="s">
        <v>315</v>
      </c>
      <c r="C42" s="16" t="s">
        <v>2</v>
      </c>
      <c r="D42" s="16" t="s">
        <v>306</v>
      </c>
      <c r="E42" s="17"/>
      <c r="F42" s="16">
        <v>0</v>
      </c>
      <c r="G42" s="16">
        <v>0</v>
      </c>
      <c r="H42" s="36">
        <f t="shared" si="0"/>
        <v>0</v>
      </c>
      <c r="I42" s="38"/>
      <c r="J42" s="19">
        <v>0</v>
      </c>
      <c r="K42" s="16">
        <v>0</v>
      </c>
      <c r="L42" s="87">
        <f t="shared" si="1"/>
        <v>0</v>
      </c>
      <c r="M42" s="64">
        <f t="shared" si="2"/>
        <v>0</v>
      </c>
      <c r="N42" s="79">
        <v>0</v>
      </c>
      <c r="O42" s="36">
        <f t="shared" si="3"/>
        <v>0</v>
      </c>
    </row>
    <row r="43" spans="1:15" s="11" customFormat="1" ht="15" customHeight="1">
      <c r="A43" s="12" t="s">
        <v>171</v>
      </c>
      <c r="B43" s="13" t="s">
        <v>172</v>
      </c>
      <c r="C43" s="13" t="s">
        <v>2</v>
      </c>
      <c r="D43" s="13" t="s">
        <v>11</v>
      </c>
      <c r="E43" s="14">
        <v>10</v>
      </c>
      <c r="F43" s="13">
        <v>20</v>
      </c>
      <c r="G43" s="13">
        <v>25</v>
      </c>
      <c r="H43" s="36">
        <f t="shared" si="0"/>
        <v>8.821609273121167E-2</v>
      </c>
      <c r="I43" s="32">
        <v>0</v>
      </c>
      <c r="J43" s="10">
        <v>1</v>
      </c>
      <c r="K43" s="3">
        <v>1</v>
      </c>
      <c r="L43" s="87">
        <f t="shared" si="1"/>
        <v>0.29157117392411513</v>
      </c>
      <c r="M43" s="64">
        <f t="shared" si="2"/>
        <v>0.14922261708908269</v>
      </c>
      <c r="N43" s="77">
        <v>0.14922261708908269</v>
      </c>
      <c r="O43" s="36">
        <f t="shared" si="3"/>
        <v>0.14837592184057885</v>
      </c>
    </row>
    <row r="44" spans="1:15" s="11" customFormat="1" ht="15" customHeight="1">
      <c r="A44" s="12" t="s">
        <v>101</v>
      </c>
      <c r="B44" s="13" t="s">
        <v>102</v>
      </c>
      <c r="C44" s="13" t="s">
        <v>2</v>
      </c>
      <c r="D44" s="13" t="s">
        <v>11</v>
      </c>
      <c r="E44" s="14">
        <v>115</v>
      </c>
      <c r="F44" s="13">
        <v>100</v>
      </c>
      <c r="G44" s="13">
        <v>80</v>
      </c>
      <c r="H44" s="36">
        <f t="shared" si="0"/>
        <v>0.47753301851306024</v>
      </c>
      <c r="I44" s="32">
        <v>0</v>
      </c>
      <c r="J44" s="10">
        <v>2</v>
      </c>
      <c r="K44" s="3">
        <v>1</v>
      </c>
      <c r="L44" s="87">
        <f t="shared" si="1"/>
        <v>0.44308632543926663</v>
      </c>
      <c r="M44" s="64">
        <f t="shared" si="2"/>
        <v>0.46719901059092211</v>
      </c>
      <c r="N44" s="77">
        <v>0.46719901059092211</v>
      </c>
      <c r="O44" s="36">
        <f t="shared" si="3"/>
        <v>0.46454810424649795</v>
      </c>
    </row>
    <row r="45" spans="1:15" s="11" customFormat="1" ht="15" customHeight="1">
      <c r="A45" s="12" t="s">
        <v>133</v>
      </c>
      <c r="B45" s="13" t="s">
        <v>134</v>
      </c>
      <c r="C45" s="13" t="s">
        <v>2</v>
      </c>
      <c r="D45" s="13" t="s">
        <v>282</v>
      </c>
      <c r="E45" s="14">
        <v>10</v>
      </c>
      <c r="F45" s="13">
        <v>0</v>
      </c>
      <c r="G45" s="13">
        <v>5</v>
      </c>
      <c r="H45" s="36">
        <f t="shared" si="0"/>
        <v>2.3980676775147931E-2</v>
      </c>
      <c r="I45" s="33">
        <v>0</v>
      </c>
      <c r="J45" s="21">
        <v>0</v>
      </c>
      <c r="K45" s="3">
        <v>0</v>
      </c>
      <c r="L45" s="87">
        <f t="shared" si="1"/>
        <v>0</v>
      </c>
      <c r="M45" s="64">
        <f t="shared" si="2"/>
        <v>1.6786473742603551E-2</v>
      </c>
      <c r="N45" s="77">
        <v>1.6786473742603551E-2</v>
      </c>
      <c r="O45" s="36">
        <f t="shared" si="3"/>
        <v>1.6691226602228632E-2</v>
      </c>
    </row>
    <row r="46" spans="1:15" s="11" customFormat="1" ht="15" customHeight="1">
      <c r="A46" s="12" t="s">
        <v>169</v>
      </c>
      <c r="B46" s="13" t="s">
        <v>170</v>
      </c>
      <c r="C46" s="13" t="s">
        <v>2</v>
      </c>
      <c r="D46" s="13" t="s">
        <v>282</v>
      </c>
      <c r="E46" s="14">
        <v>0</v>
      </c>
      <c r="F46" s="13">
        <v>0</v>
      </c>
      <c r="G46" s="13">
        <v>0</v>
      </c>
      <c r="H46" s="36">
        <f t="shared" si="0"/>
        <v>0</v>
      </c>
      <c r="I46" s="32">
        <v>0</v>
      </c>
      <c r="J46" s="10">
        <v>0</v>
      </c>
      <c r="K46" s="3">
        <v>0</v>
      </c>
      <c r="L46" s="87">
        <f t="shared" si="1"/>
        <v>0</v>
      </c>
      <c r="M46" s="64">
        <f t="shared" si="2"/>
        <v>0</v>
      </c>
      <c r="N46" s="77">
        <v>0</v>
      </c>
      <c r="O46" s="36">
        <f t="shared" si="3"/>
        <v>0</v>
      </c>
    </row>
    <row r="47" spans="1:15" s="11" customFormat="1" ht="14.25" customHeight="1">
      <c r="A47" s="12" t="s">
        <v>52</v>
      </c>
      <c r="B47" s="13" t="s">
        <v>53</v>
      </c>
      <c r="C47" s="13" t="s">
        <v>2</v>
      </c>
      <c r="D47" s="13" t="s">
        <v>20</v>
      </c>
      <c r="E47" s="14">
        <v>215</v>
      </c>
      <c r="F47" s="13">
        <v>250</v>
      </c>
      <c r="G47" s="13">
        <v>285</v>
      </c>
      <c r="H47" s="36">
        <f t="shared" si="0"/>
        <v>1.2068100410434988</v>
      </c>
      <c r="I47" s="38">
        <v>744500</v>
      </c>
      <c r="J47" s="19">
        <v>4</v>
      </c>
      <c r="K47" s="3">
        <v>2</v>
      </c>
      <c r="L47" s="87">
        <f t="shared" si="1"/>
        <v>1.1767359215751676</v>
      </c>
      <c r="M47" s="64">
        <f t="shared" si="2"/>
        <v>1.1977878052029993</v>
      </c>
      <c r="N47" s="77">
        <v>1.1977878052029993</v>
      </c>
      <c r="O47" s="36">
        <f t="shared" si="3"/>
        <v>1.1909915080788456</v>
      </c>
    </row>
    <row r="48" spans="1:15" s="11" customFormat="1" ht="15" customHeight="1">
      <c r="A48" s="12" t="s">
        <v>22</v>
      </c>
      <c r="B48" s="13" t="s">
        <v>23</v>
      </c>
      <c r="C48" s="13" t="s">
        <v>2</v>
      </c>
      <c r="D48" s="13" t="s">
        <v>323</v>
      </c>
      <c r="E48" s="14">
        <v>3495</v>
      </c>
      <c r="F48" s="13">
        <v>3135</v>
      </c>
      <c r="G48" s="13">
        <v>3170</v>
      </c>
      <c r="H48" s="36">
        <f t="shared" si="0"/>
        <v>15.811310459372358</v>
      </c>
      <c r="I48" s="32">
        <v>26931860</v>
      </c>
      <c r="J48" s="10">
        <v>75</v>
      </c>
      <c r="K48" s="3">
        <v>72</v>
      </c>
      <c r="L48" s="87">
        <f t="shared" si="1"/>
        <v>31.958629449941192</v>
      </c>
      <c r="M48" s="64">
        <f t="shared" si="2"/>
        <v>20.655506156543005</v>
      </c>
      <c r="N48" s="77">
        <v>20.655506156543005</v>
      </c>
      <c r="O48" s="36">
        <f t="shared" si="3"/>
        <v>20.538305967594798</v>
      </c>
    </row>
    <row r="49" spans="1:15" s="11" customFormat="1" ht="15" customHeight="1">
      <c r="A49" s="12" t="s">
        <v>41</v>
      </c>
      <c r="B49" s="13" t="s">
        <v>42</v>
      </c>
      <c r="C49" s="13" t="s">
        <v>2</v>
      </c>
      <c r="D49" s="13" t="s">
        <v>43</v>
      </c>
      <c r="E49" s="14">
        <v>70</v>
      </c>
      <c r="F49" s="13">
        <v>25</v>
      </c>
      <c r="G49" s="13">
        <v>75</v>
      </c>
      <c r="H49" s="36">
        <f t="shared" si="0"/>
        <v>0.27127291269655895</v>
      </c>
      <c r="I49" s="32">
        <v>0</v>
      </c>
      <c r="J49" s="10">
        <v>0</v>
      </c>
      <c r="K49" s="3">
        <v>0</v>
      </c>
      <c r="L49" s="87">
        <f t="shared" si="1"/>
        <v>0</v>
      </c>
      <c r="M49" s="64">
        <f t="shared" si="2"/>
        <v>0.18989103888759126</v>
      </c>
      <c r="N49" s="77">
        <v>0.18989103888759126</v>
      </c>
      <c r="O49" s="36">
        <f t="shared" si="3"/>
        <v>0.1888135893461213</v>
      </c>
    </row>
    <row r="50" spans="1:15" s="11" customFormat="1" ht="15" customHeight="1">
      <c r="A50" s="12" t="s">
        <v>177</v>
      </c>
      <c r="B50" s="13" t="s">
        <v>178</v>
      </c>
      <c r="C50" s="13" t="s">
        <v>2</v>
      </c>
      <c r="D50" s="13" t="s">
        <v>11</v>
      </c>
      <c r="E50" s="14"/>
      <c r="F50" s="13">
        <v>0</v>
      </c>
      <c r="G50" s="13">
        <v>0</v>
      </c>
      <c r="H50" s="36">
        <f t="shared" si="0"/>
        <v>0</v>
      </c>
      <c r="I50" s="32"/>
      <c r="J50" s="10">
        <v>0</v>
      </c>
      <c r="K50" s="3">
        <v>0</v>
      </c>
      <c r="L50" s="87">
        <f t="shared" si="1"/>
        <v>0</v>
      </c>
      <c r="M50" s="64">
        <f t="shared" si="2"/>
        <v>0</v>
      </c>
      <c r="N50" s="77">
        <v>0</v>
      </c>
      <c r="O50" s="36">
        <f t="shared" si="3"/>
        <v>0</v>
      </c>
    </row>
    <row r="51" spans="1:15" s="20" customFormat="1" ht="15" customHeight="1">
      <c r="A51" s="15" t="s">
        <v>325</v>
      </c>
      <c r="B51" s="16" t="s">
        <v>324</v>
      </c>
      <c r="C51" s="16" t="s">
        <v>2</v>
      </c>
      <c r="D51" s="16" t="s">
        <v>306</v>
      </c>
      <c r="E51" s="17">
        <v>10</v>
      </c>
      <c r="F51" s="16">
        <v>0</v>
      </c>
      <c r="G51" s="16">
        <v>0</v>
      </c>
      <c r="H51" s="36">
        <f t="shared" si="0"/>
        <v>1.6276041666666668E-2</v>
      </c>
      <c r="I51" s="34">
        <v>0</v>
      </c>
      <c r="J51" s="10">
        <v>0</v>
      </c>
      <c r="K51" s="3">
        <v>0</v>
      </c>
      <c r="L51" s="87">
        <f t="shared" si="1"/>
        <v>0</v>
      </c>
      <c r="M51" s="64">
        <f t="shared" si="2"/>
        <v>1.1393229166666666E-2</v>
      </c>
      <c r="N51" s="85">
        <v>1.1393229166666666E-2</v>
      </c>
      <c r="O51" s="36">
        <f t="shared" si="3"/>
        <v>1.1328583517175254E-2</v>
      </c>
    </row>
    <row r="52" spans="1:15" s="11" customFormat="1" ht="15" customHeight="1">
      <c r="A52" s="12" t="s">
        <v>187</v>
      </c>
      <c r="B52" s="13" t="s">
        <v>188</v>
      </c>
      <c r="C52" s="13" t="s">
        <v>2</v>
      </c>
      <c r="D52" s="13" t="s">
        <v>11</v>
      </c>
      <c r="E52" s="14"/>
      <c r="F52" s="13">
        <v>0</v>
      </c>
      <c r="G52" s="13">
        <v>0</v>
      </c>
      <c r="H52" s="36">
        <f t="shared" si="0"/>
        <v>0</v>
      </c>
      <c r="I52" s="32"/>
      <c r="J52" s="10">
        <v>0</v>
      </c>
      <c r="K52" s="3">
        <v>0</v>
      </c>
      <c r="L52" s="87">
        <f t="shared" si="1"/>
        <v>0</v>
      </c>
      <c r="M52" s="64">
        <f t="shared" si="2"/>
        <v>0</v>
      </c>
      <c r="N52" s="77">
        <v>0</v>
      </c>
      <c r="O52" s="36">
        <f t="shared" si="3"/>
        <v>0</v>
      </c>
    </row>
    <row r="53" spans="1:15" s="11" customFormat="1" ht="15" customHeight="1">
      <c r="A53" s="12" t="s">
        <v>121</v>
      </c>
      <c r="B53" s="13" t="s">
        <v>122</v>
      </c>
      <c r="C53" s="13" t="s">
        <v>2</v>
      </c>
      <c r="D53" s="13" t="s">
        <v>11</v>
      </c>
      <c r="E53" s="14">
        <v>0</v>
      </c>
      <c r="F53" s="13">
        <v>5</v>
      </c>
      <c r="G53" s="13">
        <v>5</v>
      </c>
      <c r="H53" s="36">
        <f t="shared" si="0"/>
        <v>1.6058853989015933E-2</v>
      </c>
      <c r="I53" s="32">
        <v>101884</v>
      </c>
      <c r="J53" s="10">
        <v>0</v>
      </c>
      <c r="K53" s="3">
        <v>0</v>
      </c>
      <c r="L53" s="87">
        <f t="shared" si="1"/>
        <v>3.9763261614044199E-2</v>
      </c>
      <c r="M53" s="64">
        <f t="shared" si="2"/>
        <v>2.3170176276524412E-2</v>
      </c>
      <c r="N53" s="77">
        <v>2.3170176276524412E-2</v>
      </c>
      <c r="O53" s="36">
        <f t="shared" si="3"/>
        <v>2.3038707746196881E-2</v>
      </c>
    </row>
    <row r="54" spans="1:15" s="11" customFormat="1" ht="15" customHeight="1">
      <c r="A54" s="12" t="s">
        <v>78</v>
      </c>
      <c r="B54" s="13" t="s">
        <v>79</v>
      </c>
      <c r="C54" s="13" t="s">
        <v>2</v>
      </c>
      <c r="D54" s="13" t="s">
        <v>11</v>
      </c>
      <c r="E54" s="14">
        <v>70</v>
      </c>
      <c r="F54" s="13">
        <v>70</v>
      </c>
      <c r="G54" s="13">
        <v>80</v>
      </c>
      <c r="H54" s="36">
        <f t="shared" si="0"/>
        <v>0.35416551772985227</v>
      </c>
      <c r="I54" s="32">
        <v>843858</v>
      </c>
      <c r="J54" s="10">
        <v>0</v>
      </c>
      <c r="K54" s="3">
        <v>1</v>
      </c>
      <c r="L54" s="87">
        <f t="shared" si="1"/>
        <v>0.46939670808192602</v>
      </c>
      <c r="M54" s="64">
        <f t="shared" si="2"/>
        <v>0.38873487483547442</v>
      </c>
      <c r="N54" s="77">
        <v>0.38873487483547442</v>
      </c>
      <c r="O54" s="36">
        <f t="shared" si="3"/>
        <v>0.38652917721488894</v>
      </c>
    </row>
    <row r="55" spans="1:15" s="11" customFormat="1" ht="15" customHeight="1">
      <c r="A55" s="12" t="s">
        <v>93</v>
      </c>
      <c r="B55" s="13" t="s">
        <v>94</v>
      </c>
      <c r="C55" s="13" t="s">
        <v>2</v>
      </c>
      <c r="D55" s="13" t="s">
        <v>11</v>
      </c>
      <c r="E55" s="14">
        <v>0</v>
      </c>
      <c r="F55" s="13">
        <v>0</v>
      </c>
      <c r="G55" s="13">
        <v>0</v>
      </c>
      <c r="H55" s="36">
        <f t="shared" si="0"/>
        <v>0</v>
      </c>
      <c r="I55" s="32">
        <v>0</v>
      </c>
      <c r="J55" s="10">
        <v>0</v>
      </c>
      <c r="K55" s="3">
        <v>1</v>
      </c>
      <c r="L55" s="87">
        <f t="shared" si="1"/>
        <v>0.14005602240896359</v>
      </c>
      <c r="M55" s="64">
        <f t="shared" si="2"/>
        <v>4.2016806722689072E-2</v>
      </c>
      <c r="N55" s="77">
        <v>4.2016806722689072E-2</v>
      </c>
      <c r="O55" s="36">
        <f t="shared" si="3"/>
        <v>4.1778401638370204E-2</v>
      </c>
    </row>
    <row r="56" spans="1:15" s="11" customFormat="1" ht="15" customHeight="1">
      <c r="A56" s="12" t="s">
        <v>246</v>
      </c>
      <c r="B56" s="13" t="s">
        <v>247</v>
      </c>
      <c r="C56" s="13" t="s">
        <v>2</v>
      </c>
      <c r="D56" s="13" t="s">
        <v>11</v>
      </c>
      <c r="E56" s="14"/>
      <c r="F56" s="13"/>
      <c r="G56" s="13">
        <v>5</v>
      </c>
      <c r="H56" s="36">
        <f t="shared" si="0"/>
        <v>7.7046351084812626E-3</v>
      </c>
      <c r="I56" s="32"/>
      <c r="J56" s="10"/>
      <c r="K56" s="3">
        <v>0</v>
      </c>
      <c r="L56" s="87">
        <f t="shared" si="1"/>
        <v>0</v>
      </c>
      <c r="M56" s="64">
        <f t="shared" si="2"/>
        <v>5.3932445759368834E-3</v>
      </c>
      <c r="N56" s="77">
        <v>5.3932445759368834E-3</v>
      </c>
      <c r="O56" s="36">
        <f t="shared" si="3"/>
        <v>5.3626430850533752E-3</v>
      </c>
    </row>
    <row r="57" spans="1:15" s="11" customFormat="1" ht="15" customHeight="1">
      <c r="A57" s="12" t="s">
        <v>212</v>
      </c>
      <c r="B57" s="13" t="s">
        <v>213</v>
      </c>
      <c r="C57" s="13" t="s">
        <v>2</v>
      </c>
      <c r="D57" s="13" t="s">
        <v>11</v>
      </c>
      <c r="E57" s="14">
        <v>0</v>
      </c>
      <c r="F57" s="13">
        <v>0</v>
      </c>
      <c r="G57" s="13">
        <v>0</v>
      </c>
      <c r="H57" s="36">
        <f t="shared" si="0"/>
        <v>0</v>
      </c>
      <c r="I57" s="32">
        <v>0</v>
      </c>
      <c r="J57" s="10">
        <v>0</v>
      </c>
      <c r="K57" s="3">
        <v>0</v>
      </c>
      <c r="L57" s="87">
        <f t="shared" si="1"/>
        <v>0</v>
      </c>
      <c r="M57" s="64">
        <f t="shared" si="2"/>
        <v>0</v>
      </c>
      <c r="N57" s="77">
        <v>0</v>
      </c>
      <c r="O57" s="36">
        <f t="shared" si="3"/>
        <v>0</v>
      </c>
    </row>
    <row r="58" spans="1:15" s="11" customFormat="1" ht="15" customHeight="1">
      <c r="A58" s="12" t="s">
        <v>157</v>
      </c>
      <c r="B58" s="13" t="s">
        <v>158</v>
      </c>
      <c r="C58" s="13" t="s">
        <v>2</v>
      </c>
      <c r="D58" s="13" t="s">
        <v>282</v>
      </c>
      <c r="E58" s="14">
        <v>40</v>
      </c>
      <c r="F58" s="13">
        <v>35</v>
      </c>
      <c r="G58" s="13">
        <v>65</v>
      </c>
      <c r="H58" s="36">
        <f t="shared" si="0"/>
        <v>0.22374395524066576</v>
      </c>
      <c r="I58" s="32">
        <v>0</v>
      </c>
      <c r="J58" s="10">
        <v>0</v>
      </c>
      <c r="K58" s="10">
        <v>0</v>
      </c>
      <c r="L58" s="87">
        <f t="shared" si="1"/>
        <v>0</v>
      </c>
      <c r="M58" s="64">
        <f t="shared" si="2"/>
        <v>0.15662076866846603</v>
      </c>
      <c r="N58" s="77">
        <v>0.15662076866846603</v>
      </c>
      <c r="O58" s="36">
        <f t="shared" si="3"/>
        <v>0.15573209600452631</v>
      </c>
    </row>
    <row r="59" spans="1:15" s="11" customFormat="1" ht="15" customHeight="1">
      <c r="A59" s="12" t="s">
        <v>250</v>
      </c>
      <c r="B59" s="13" t="s">
        <v>251</v>
      </c>
      <c r="C59" s="13" t="s">
        <v>2</v>
      </c>
      <c r="D59" s="13" t="s">
        <v>11</v>
      </c>
      <c r="E59" s="14">
        <v>0</v>
      </c>
      <c r="F59" s="13">
        <v>0</v>
      </c>
      <c r="G59" s="13">
        <v>0</v>
      </c>
      <c r="H59" s="36">
        <f t="shared" si="0"/>
        <v>0</v>
      </c>
      <c r="I59" s="32">
        <v>0</v>
      </c>
      <c r="J59" s="10">
        <v>0</v>
      </c>
      <c r="K59" s="3">
        <v>0</v>
      </c>
      <c r="L59" s="87">
        <f t="shared" si="1"/>
        <v>0</v>
      </c>
      <c r="M59" s="64">
        <f t="shared" si="2"/>
        <v>0</v>
      </c>
      <c r="N59" s="77">
        <v>0</v>
      </c>
      <c r="O59" s="36">
        <f t="shared" si="3"/>
        <v>0</v>
      </c>
    </row>
    <row r="60" spans="1:15" s="11" customFormat="1" ht="15" customHeight="1">
      <c r="A60" s="12" t="s">
        <v>275</v>
      </c>
      <c r="B60" s="13" t="s">
        <v>276</v>
      </c>
      <c r="C60" s="13" t="s">
        <v>2</v>
      </c>
      <c r="D60" s="13" t="s">
        <v>11</v>
      </c>
      <c r="E60" s="14"/>
      <c r="F60" s="13"/>
      <c r="G60" s="13">
        <v>0</v>
      </c>
      <c r="H60" s="36">
        <f t="shared" si="0"/>
        <v>0</v>
      </c>
      <c r="I60" s="32"/>
      <c r="J60" s="10"/>
      <c r="K60" s="3">
        <v>0</v>
      </c>
      <c r="L60" s="87">
        <f t="shared" si="1"/>
        <v>0</v>
      </c>
      <c r="M60" s="64">
        <f t="shared" si="2"/>
        <v>0</v>
      </c>
      <c r="N60" s="77">
        <v>0</v>
      </c>
      <c r="O60" s="36">
        <f t="shared" si="3"/>
        <v>0</v>
      </c>
    </row>
    <row r="61" spans="1:15" s="22" customFormat="1" ht="15" customHeight="1">
      <c r="A61" s="12" t="s">
        <v>10</v>
      </c>
      <c r="B61" s="13" t="s">
        <v>335</v>
      </c>
      <c r="C61" s="13" t="s">
        <v>2</v>
      </c>
      <c r="D61" s="13" t="s">
        <v>282</v>
      </c>
      <c r="E61" s="14">
        <v>360</v>
      </c>
      <c r="F61" s="13">
        <v>285</v>
      </c>
      <c r="G61" s="13">
        <v>350</v>
      </c>
      <c r="H61" s="36">
        <f t="shared" si="0"/>
        <v>1.6014524337841645</v>
      </c>
      <c r="I61" s="34">
        <v>309084</v>
      </c>
      <c r="J61" s="13">
        <v>0</v>
      </c>
      <c r="K61" s="3">
        <v>0</v>
      </c>
      <c r="L61" s="87">
        <f t="shared" si="1"/>
        <v>0.12062922492948093</v>
      </c>
      <c r="M61" s="64">
        <f t="shared" si="2"/>
        <v>1.1572054711277595</v>
      </c>
      <c r="N61" s="80">
        <v>1.1572054711277595</v>
      </c>
      <c r="O61" s="36">
        <f t="shared" si="3"/>
        <v>1.1506394398312998</v>
      </c>
    </row>
    <row r="62" spans="1:15" s="11" customFormat="1" ht="15" customHeight="1">
      <c r="A62" s="12" t="s">
        <v>145</v>
      </c>
      <c r="B62" s="13" t="s">
        <v>146</v>
      </c>
      <c r="C62" s="13" t="s">
        <v>2</v>
      </c>
      <c r="D62" s="13" t="s">
        <v>11</v>
      </c>
      <c r="E62" s="14"/>
      <c r="F62" s="13">
        <v>0</v>
      </c>
      <c r="G62" s="13">
        <v>0</v>
      </c>
      <c r="H62" s="36">
        <f t="shared" si="0"/>
        <v>0</v>
      </c>
      <c r="I62" s="32"/>
      <c r="J62" s="10">
        <v>0</v>
      </c>
      <c r="K62" s="3">
        <v>0</v>
      </c>
      <c r="L62" s="87">
        <f t="shared" si="1"/>
        <v>0</v>
      </c>
      <c r="M62" s="64">
        <f t="shared" si="2"/>
        <v>0</v>
      </c>
      <c r="N62" s="77">
        <v>0</v>
      </c>
      <c r="O62" s="36">
        <f t="shared" si="3"/>
        <v>0</v>
      </c>
    </row>
    <row r="63" spans="1:15" s="11" customFormat="1" ht="15" customHeight="1">
      <c r="A63" s="12" t="s">
        <v>115</v>
      </c>
      <c r="B63" s="13" t="s">
        <v>116</v>
      </c>
      <c r="C63" s="13" t="s">
        <v>2</v>
      </c>
      <c r="D63" s="13" t="s">
        <v>322</v>
      </c>
      <c r="E63" s="14"/>
      <c r="F63" s="13"/>
      <c r="G63" s="13">
        <v>25</v>
      </c>
      <c r="H63" s="36">
        <f t="shared" si="0"/>
        <v>3.8523175542406314E-2</v>
      </c>
      <c r="I63" s="32"/>
      <c r="J63" s="10"/>
      <c r="K63" s="10">
        <v>0</v>
      </c>
      <c r="L63" s="87">
        <f t="shared" si="1"/>
        <v>0</v>
      </c>
      <c r="M63" s="64">
        <f t="shared" si="2"/>
        <v>2.6966222879684417E-2</v>
      </c>
      <c r="N63" s="77">
        <v>2.6966222879684417E-2</v>
      </c>
      <c r="O63" s="36">
        <f t="shared" si="3"/>
        <v>2.6813215425266872E-2</v>
      </c>
    </row>
    <row r="64" spans="1:15" s="11" customFormat="1" ht="15" customHeight="1">
      <c r="A64" s="12" t="s">
        <v>69</v>
      </c>
      <c r="B64" s="13" t="s">
        <v>70</v>
      </c>
      <c r="C64" s="13" t="s">
        <v>2</v>
      </c>
      <c r="D64" s="13" t="s">
        <v>20</v>
      </c>
      <c r="E64" s="14">
        <v>540</v>
      </c>
      <c r="F64" s="13">
        <v>555</v>
      </c>
      <c r="G64" s="13">
        <v>615</v>
      </c>
      <c r="H64" s="36">
        <f t="shared" si="0"/>
        <v>2.7538946640825435</v>
      </c>
      <c r="I64" s="32">
        <v>4305590</v>
      </c>
      <c r="J64" s="10">
        <v>5</v>
      </c>
      <c r="K64" s="3">
        <v>7</v>
      </c>
      <c r="L64" s="87">
        <f t="shared" si="1"/>
        <v>3.4183524848598892</v>
      </c>
      <c r="M64" s="64">
        <f t="shared" si="2"/>
        <v>2.9532320103157472</v>
      </c>
      <c r="N64" s="77">
        <v>2.9532320103157472</v>
      </c>
      <c r="O64" s="36">
        <f t="shared" si="3"/>
        <v>2.9364752507866534</v>
      </c>
    </row>
    <row r="65" spans="1:15" s="11" customFormat="1" ht="15" customHeight="1">
      <c r="A65" s="12" t="s">
        <v>195</v>
      </c>
      <c r="B65" s="13" t="s">
        <v>196</v>
      </c>
      <c r="C65" s="13" t="s">
        <v>2</v>
      </c>
      <c r="D65" s="13" t="s">
        <v>11</v>
      </c>
      <c r="E65" s="14">
        <v>30</v>
      </c>
      <c r="F65" s="13">
        <v>30</v>
      </c>
      <c r="G65" s="13">
        <v>45</v>
      </c>
      <c r="H65" s="36">
        <f t="shared" si="0"/>
        <v>0.16829515425953939</v>
      </c>
      <c r="I65" s="32">
        <v>0</v>
      </c>
      <c r="J65" s="10">
        <v>3</v>
      </c>
      <c r="K65" s="3">
        <v>0</v>
      </c>
      <c r="L65" s="87">
        <f t="shared" si="1"/>
        <v>0.45454545454545453</v>
      </c>
      <c r="M65" s="64">
        <f t="shared" si="2"/>
        <v>0.25417024434531393</v>
      </c>
      <c r="N65" s="77">
        <v>0.25417024434531393</v>
      </c>
      <c r="O65" s="36">
        <f t="shared" si="3"/>
        <v>0.25272807195619301</v>
      </c>
    </row>
    <row r="66" spans="1:15" s="11" customFormat="1" ht="15" customHeight="1">
      <c r="A66" s="12" t="s">
        <v>238</v>
      </c>
      <c r="B66" s="13" t="s">
        <v>239</v>
      </c>
      <c r="C66" s="13" t="s">
        <v>2</v>
      </c>
      <c r="D66" s="13" t="s">
        <v>11</v>
      </c>
      <c r="E66" s="14">
        <v>0</v>
      </c>
      <c r="F66" s="13">
        <v>0</v>
      </c>
      <c r="G66" s="13">
        <v>0</v>
      </c>
      <c r="H66" s="36">
        <f t="shared" si="0"/>
        <v>0</v>
      </c>
      <c r="I66" s="32">
        <v>0</v>
      </c>
      <c r="J66" s="10">
        <v>0</v>
      </c>
      <c r="K66" s="3">
        <v>0</v>
      </c>
      <c r="L66" s="87">
        <f t="shared" si="1"/>
        <v>0</v>
      </c>
      <c r="M66" s="64">
        <f t="shared" si="2"/>
        <v>0</v>
      </c>
      <c r="N66" s="77">
        <v>0</v>
      </c>
      <c r="O66" s="36">
        <f t="shared" si="3"/>
        <v>0</v>
      </c>
    </row>
    <row r="67" spans="1:15" s="11" customFormat="1" ht="15" customHeight="1">
      <c r="A67" s="12" t="s">
        <v>279</v>
      </c>
      <c r="B67" s="13" t="s">
        <v>280</v>
      </c>
      <c r="C67" s="13" t="s">
        <v>2</v>
      </c>
      <c r="D67" s="13" t="s">
        <v>11</v>
      </c>
      <c r="E67" s="14">
        <v>0</v>
      </c>
      <c r="F67" s="13">
        <v>0</v>
      </c>
      <c r="G67" s="13">
        <v>0</v>
      </c>
      <c r="H67" s="36">
        <f t="shared" ref="H67:H130" si="4">(100/$E$148*E67)*1/3+(100/$F$148*F67)*1/3+(100/$G$148*G67)*1/3</f>
        <v>0</v>
      </c>
      <c r="I67" s="32">
        <v>0</v>
      </c>
      <c r="J67" s="10">
        <v>0</v>
      </c>
      <c r="K67" s="3">
        <v>0</v>
      </c>
      <c r="L67" s="87">
        <f t="shared" ref="L67:L130" si="5">(100/$I$148*I67)*1/3+(100/$J$148*J67)*1/3+(100/$K$148*K67)*1/3</f>
        <v>0</v>
      </c>
      <c r="M67" s="64">
        <f t="shared" ref="M67:M130" si="6">H67*0.7+L67*0.3</f>
        <v>0</v>
      </c>
      <c r="N67" s="77">
        <v>0</v>
      </c>
      <c r="O67" s="36">
        <f t="shared" si="3"/>
        <v>0</v>
      </c>
    </row>
    <row r="68" spans="1:15" s="11" customFormat="1" ht="15" customHeight="1">
      <c r="A68" s="12" t="s">
        <v>113</v>
      </c>
      <c r="B68" s="13" t="s">
        <v>114</v>
      </c>
      <c r="C68" s="13" t="s">
        <v>2</v>
      </c>
      <c r="D68" s="13" t="s">
        <v>11</v>
      </c>
      <c r="E68" s="14"/>
      <c r="F68" s="13"/>
      <c r="G68" s="13">
        <v>0</v>
      </c>
      <c r="H68" s="36">
        <f t="shared" si="4"/>
        <v>0</v>
      </c>
      <c r="I68" s="32"/>
      <c r="J68" s="10"/>
      <c r="K68" s="10">
        <v>0</v>
      </c>
      <c r="L68" s="87">
        <f t="shared" si="5"/>
        <v>0</v>
      </c>
      <c r="M68" s="64">
        <f t="shared" si="6"/>
        <v>0</v>
      </c>
      <c r="N68" s="77">
        <v>0</v>
      </c>
      <c r="O68" s="36">
        <f t="shared" ref="O68:O131" si="7">N68/$N$148*100</f>
        <v>0</v>
      </c>
    </row>
    <row r="69" spans="1:15" s="11" customFormat="1" ht="15" customHeight="1">
      <c r="A69" s="12" t="s">
        <v>159</v>
      </c>
      <c r="B69" s="13" t="s">
        <v>160</v>
      </c>
      <c r="C69" s="13" t="s">
        <v>2</v>
      </c>
      <c r="D69" s="13" t="s">
        <v>11</v>
      </c>
      <c r="E69" s="14"/>
      <c r="F69" s="13">
        <v>0</v>
      </c>
      <c r="G69" s="13">
        <v>0</v>
      </c>
      <c r="H69" s="36">
        <f t="shared" si="4"/>
        <v>0</v>
      </c>
      <c r="I69" s="32"/>
      <c r="J69" s="10">
        <v>0</v>
      </c>
      <c r="K69" s="3">
        <v>0</v>
      </c>
      <c r="L69" s="87">
        <f t="shared" si="5"/>
        <v>0</v>
      </c>
      <c r="M69" s="64">
        <f t="shared" si="6"/>
        <v>0</v>
      </c>
      <c r="N69" s="77">
        <v>0</v>
      </c>
      <c r="O69" s="36">
        <f t="shared" si="7"/>
        <v>0</v>
      </c>
    </row>
    <row r="70" spans="1:15" s="11" customFormat="1" ht="15" customHeight="1">
      <c r="A70" s="12" t="s">
        <v>125</v>
      </c>
      <c r="B70" s="13" t="s">
        <v>126</v>
      </c>
      <c r="C70" s="13" t="s">
        <v>2</v>
      </c>
      <c r="D70" s="13" t="s">
        <v>11</v>
      </c>
      <c r="E70" s="14">
        <v>0</v>
      </c>
      <c r="F70" s="13">
        <v>0</v>
      </c>
      <c r="G70" s="13">
        <v>10</v>
      </c>
      <c r="H70" s="36">
        <f t="shared" si="4"/>
        <v>1.5409270216962525E-2</v>
      </c>
      <c r="I70" s="32">
        <v>0</v>
      </c>
      <c r="J70" s="10">
        <v>0</v>
      </c>
      <c r="K70" s="3">
        <v>1</v>
      </c>
      <c r="L70" s="87">
        <f t="shared" si="5"/>
        <v>0.14005602240896359</v>
      </c>
      <c r="M70" s="64">
        <f t="shared" si="6"/>
        <v>5.2803295874562839E-2</v>
      </c>
      <c r="N70" s="77">
        <v>5.2803295874562839E-2</v>
      </c>
      <c r="O70" s="36">
        <f t="shared" si="7"/>
        <v>5.2503687808476952E-2</v>
      </c>
    </row>
    <row r="71" spans="1:15" s="11" customFormat="1" ht="15" customHeight="1">
      <c r="A71" s="12" t="s">
        <v>57</v>
      </c>
      <c r="B71" s="13" t="s">
        <v>58</v>
      </c>
      <c r="C71" s="13" t="s">
        <v>14</v>
      </c>
      <c r="D71" s="13" t="s">
        <v>323</v>
      </c>
      <c r="E71" s="14">
        <v>380</v>
      </c>
      <c r="F71" s="13">
        <v>485</v>
      </c>
      <c r="G71" s="13">
        <v>470</v>
      </c>
      <c r="H71" s="36">
        <f t="shared" si="4"/>
        <v>2.1530845149424351</v>
      </c>
      <c r="I71" s="32">
        <v>1511677</v>
      </c>
      <c r="J71" s="10">
        <v>3</v>
      </c>
      <c r="K71" s="3">
        <v>4</v>
      </c>
      <c r="L71" s="87">
        <f t="shared" si="5"/>
        <v>1.6047464593685168</v>
      </c>
      <c r="M71" s="64">
        <f t="shared" si="6"/>
        <v>1.9885830982702597</v>
      </c>
      <c r="N71" s="77">
        <v>1.9885830982702597</v>
      </c>
      <c r="O71" s="36">
        <f t="shared" si="7"/>
        <v>1.9772997962252667</v>
      </c>
    </row>
    <row r="72" spans="1:15" s="11" customFormat="1" ht="15" customHeight="1">
      <c r="A72" s="12" t="s">
        <v>218</v>
      </c>
      <c r="B72" s="13" t="s">
        <v>219</v>
      </c>
      <c r="C72" s="13" t="s">
        <v>14</v>
      </c>
      <c r="D72" s="13" t="s">
        <v>20</v>
      </c>
      <c r="E72" s="14">
        <v>170</v>
      </c>
      <c r="F72" s="13">
        <v>165</v>
      </c>
      <c r="G72" s="13">
        <v>210</v>
      </c>
      <c r="H72" s="36">
        <f t="shared" si="4"/>
        <v>0.87597660594719051</v>
      </c>
      <c r="I72" s="32">
        <v>283500</v>
      </c>
      <c r="J72" s="10">
        <v>2</v>
      </c>
      <c r="K72" s="3">
        <v>0</v>
      </c>
      <c r="L72" s="87">
        <f t="shared" si="5"/>
        <v>0.41367461094500535</v>
      </c>
      <c r="M72" s="64">
        <f t="shared" si="6"/>
        <v>0.73728600744653483</v>
      </c>
      <c r="N72" s="77">
        <v>0.73728600744653483</v>
      </c>
      <c r="O72" s="36">
        <f t="shared" si="7"/>
        <v>0.73310261640655139</v>
      </c>
    </row>
    <row r="73" spans="1:15" s="11" customFormat="1" ht="15" customHeight="1">
      <c r="A73" s="12" t="s">
        <v>147</v>
      </c>
      <c r="B73" s="13" t="s">
        <v>148</v>
      </c>
      <c r="C73" s="13" t="s">
        <v>14</v>
      </c>
      <c r="D73" s="13" t="s">
        <v>11</v>
      </c>
      <c r="E73" s="14"/>
      <c r="F73" s="13"/>
      <c r="G73" s="13">
        <v>0</v>
      </c>
      <c r="H73" s="36">
        <f t="shared" si="4"/>
        <v>0</v>
      </c>
      <c r="I73" s="32"/>
      <c r="J73" s="10"/>
      <c r="K73" s="3">
        <v>0</v>
      </c>
      <c r="L73" s="87">
        <f t="shared" si="5"/>
        <v>0</v>
      </c>
      <c r="M73" s="64">
        <f t="shared" si="6"/>
        <v>0</v>
      </c>
      <c r="N73" s="77">
        <v>0</v>
      </c>
      <c r="O73" s="36">
        <f t="shared" si="7"/>
        <v>0</v>
      </c>
    </row>
    <row r="74" spans="1:15" s="11" customFormat="1" ht="15" customHeight="1">
      <c r="A74" s="12" t="s">
        <v>26</v>
      </c>
      <c r="B74" s="13" t="s">
        <v>27</v>
      </c>
      <c r="C74" s="13" t="s">
        <v>14</v>
      </c>
      <c r="D74" s="13" t="s">
        <v>323</v>
      </c>
      <c r="E74" s="14">
        <v>650</v>
      </c>
      <c r="F74" s="13">
        <v>730</v>
      </c>
      <c r="G74" s="13">
        <v>895</v>
      </c>
      <c r="H74" s="36">
        <f t="shared" si="4"/>
        <v>3.656788349309541</v>
      </c>
      <c r="I74" s="32">
        <v>1358061</v>
      </c>
      <c r="J74" s="10">
        <v>3</v>
      </c>
      <c r="K74" s="3">
        <v>6</v>
      </c>
      <c r="L74" s="87">
        <f t="shared" si="5"/>
        <v>1.8249052907662504</v>
      </c>
      <c r="M74" s="64">
        <f t="shared" si="6"/>
        <v>3.1072234317465539</v>
      </c>
      <c r="N74" s="77">
        <v>3.1072234317465539</v>
      </c>
      <c r="O74" s="36">
        <f t="shared" si="7"/>
        <v>3.0895929185775683</v>
      </c>
    </row>
    <row r="75" spans="1:15" s="11" customFormat="1" ht="15" customHeight="1">
      <c r="A75" s="12" t="s">
        <v>153</v>
      </c>
      <c r="B75" s="13" t="s">
        <v>154</v>
      </c>
      <c r="C75" s="13" t="s">
        <v>14</v>
      </c>
      <c r="D75" s="13" t="s">
        <v>11</v>
      </c>
      <c r="E75" s="14"/>
      <c r="F75" s="13"/>
      <c r="G75" s="13">
        <v>0</v>
      </c>
      <c r="H75" s="36">
        <f t="shared" si="4"/>
        <v>0</v>
      </c>
      <c r="I75" s="32"/>
      <c r="J75" s="10"/>
      <c r="K75" s="10">
        <v>0</v>
      </c>
      <c r="L75" s="87">
        <f t="shared" si="5"/>
        <v>0</v>
      </c>
      <c r="M75" s="64">
        <f t="shared" si="6"/>
        <v>0</v>
      </c>
      <c r="N75" s="77">
        <v>0</v>
      </c>
      <c r="O75" s="36">
        <f t="shared" si="7"/>
        <v>0</v>
      </c>
    </row>
    <row r="76" spans="1:15" s="11" customFormat="1" ht="15" customHeight="1">
      <c r="A76" s="12" t="s">
        <v>83</v>
      </c>
      <c r="B76" s="13" t="s">
        <v>84</v>
      </c>
      <c r="C76" s="13" t="s">
        <v>85</v>
      </c>
      <c r="D76" s="13" t="s">
        <v>323</v>
      </c>
      <c r="E76" s="14">
        <v>230</v>
      </c>
      <c r="F76" s="13">
        <v>240</v>
      </c>
      <c r="G76" s="13">
        <v>250</v>
      </c>
      <c r="H76" s="36">
        <f t="shared" si="4"/>
        <v>1.1605832200230606</v>
      </c>
      <c r="I76" s="32">
        <v>797673</v>
      </c>
      <c r="J76" s="10">
        <v>4</v>
      </c>
      <c r="K76" s="3">
        <v>3</v>
      </c>
      <c r="L76" s="87">
        <f t="shared" si="5"/>
        <v>1.3375442889038791</v>
      </c>
      <c r="M76" s="64">
        <f t="shared" si="6"/>
        <v>1.2136715406873062</v>
      </c>
      <c r="N76" s="77">
        <v>1.2136715406873062</v>
      </c>
      <c r="O76" s="36">
        <f t="shared" si="7"/>
        <v>1.2067851185966736</v>
      </c>
    </row>
    <row r="77" spans="1:15" s="42" customFormat="1" ht="15" customHeight="1">
      <c r="A77" s="40" t="s">
        <v>234</v>
      </c>
      <c r="B77" s="41" t="s">
        <v>235</v>
      </c>
      <c r="C77" s="41" t="s">
        <v>13</v>
      </c>
      <c r="D77" s="41" t="s">
        <v>20</v>
      </c>
      <c r="E77" s="46">
        <v>50</v>
      </c>
      <c r="F77" s="41">
        <v>45</v>
      </c>
      <c r="G77" s="41">
        <v>50</v>
      </c>
      <c r="H77" s="47">
        <f t="shared" si="4"/>
        <v>0.23361452934295796</v>
      </c>
      <c r="I77" s="45">
        <v>203000</v>
      </c>
      <c r="J77" s="48">
        <v>0</v>
      </c>
      <c r="K77" s="49">
        <v>0</v>
      </c>
      <c r="L77" s="88">
        <f t="shared" si="5"/>
        <v>7.9226788383367081E-2</v>
      </c>
      <c r="M77" s="65">
        <f t="shared" si="6"/>
        <v>0.18729820705508066</v>
      </c>
      <c r="N77" s="43"/>
      <c r="O77" s="36"/>
    </row>
    <row r="78" spans="1:15" s="20" customFormat="1" ht="15" customHeight="1">
      <c r="A78" s="15" t="s">
        <v>18</v>
      </c>
      <c r="B78" s="16" t="s">
        <v>317</v>
      </c>
      <c r="C78" s="16" t="s">
        <v>13</v>
      </c>
      <c r="D78" s="16" t="s">
        <v>323</v>
      </c>
      <c r="E78" s="17">
        <v>395</v>
      </c>
      <c r="F78" s="16">
        <v>360</v>
      </c>
      <c r="G78" s="16">
        <v>275</v>
      </c>
      <c r="H78" s="36">
        <f t="shared" si="4"/>
        <v>1.6681623361982991</v>
      </c>
      <c r="I78" s="33">
        <v>0</v>
      </c>
      <c r="J78" s="21">
        <v>5</v>
      </c>
      <c r="K78" s="35">
        <v>2</v>
      </c>
      <c r="L78" s="87">
        <f t="shared" si="5"/>
        <v>1.0376878023936846</v>
      </c>
      <c r="M78" s="64">
        <f t="shared" si="6"/>
        <v>1.4790199760569147</v>
      </c>
      <c r="N78" s="79">
        <v>1.4790199760569147</v>
      </c>
      <c r="O78" s="36">
        <f t="shared" si="7"/>
        <v>1.4706279560629076</v>
      </c>
    </row>
    <row r="79" spans="1:15" s="11" customFormat="1" ht="15" customHeight="1">
      <c r="A79" s="12" t="s">
        <v>273</v>
      </c>
      <c r="B79" s="13" t="s">
        <v>274</v>
      </c>
      <c r="C79" s="13" t="s">
        <v>13</v>
      </c>
      <c r="D79" s="13" t="s">
        <v>11</v>
      </c>
      <c r="E79" s="14">
        <v>0</v>
      </c>
      <c r="F79" s="13">
        <v>0</v>
      </c>
      <c r="G79" s="13">
        <v>0</v>
      </c>
      <c r="H79" s="36">
        <f t="shared" si="4"/>
        <v>0</v>
      </c>
      <c r="I79" s="32">
        <v>0</v>
      </c>
      <c r="J79" s="10">
        <v>0</v>
      </c>
      <c r="K79" s="3">
        <v>0</v>
      </c>
      <c r="L79" s="87">
        <f t="shared" si="5"/>
        <v>0</v>
      </c>
      <c r="M79" s="64">
        <f t="shared" si="6"/>
        <v>0</v>
      </c>
      <c r="N79" s="77">
        <v>0</v>
      </c>
      <c r="O79" s="36">
        <f t="shared" si="7"/>
        <v>0</v>
      </c>
    </row>
    <row r="80" spans="1:15" s="11" customFormat="1" ht="15" customHeight="1">
      <c r="A80" s="12" t="s">
        <v>267</v>
      </c>
      <c r="B80" s="13" t="s">
        <v>268</v>
      </c>
      <c r="C80" s="13" t="s">
        <v>13</v>
      </c>
      <c r="D80" s="13" t="s">
        <v>11</v>
      </c>
      <c r="E80" s="14"/>
      <c r="F80" s="13"/>
      <c r="G80" s="13">
        <v>0</v>
      </c>
      <c r="H80" s="36">
        <f t="shared" si="4"/>
        <v>0</v>
      </c>
      <c r="I80" s="32"/>
      <c r="J80" s="10"/>
      <c r="K80" s="10">
        <v>0</v>
      </c>
      <c r="L80" s="87">
        <f t="shared" si="5"/>
        <v>0</v>
      </c>
      <c r="M80" s="64">
        <f t="shared" si="6"/>
        <v>0</v>
      </c>
      <c r="N80" s="77">
        <v>0</v>
      </c>
      <c r="O80" s="36">
        <f t="shared" si="7"/>
        <v>0</v>
      </c>
    </row>
    <row r="81" spans="1:15" s="22" customFormat="1" ht="15" customHeight="1">
      <c r="A81" s="12" t="s">
        <v>91</v>
      </c>
      <c r="B81" s="13" t="s">
        <v>92</v>
      </c>
      <c r="C81" s="13" t="s">
        <v>13</v>
      </c>
      <c r="D81" s="13" t="s">
        <v>323</v>
      </c>
      <c r="E81" s="14">
        <v>0</v>
      </c>
      <c r="F81" s="13">
        <v>5</v>
      </c>
      <c r="G81" s="13">
        <v>5</v>
      </c>
      <c r="H81" s="36">
        <f t="shared" si="4"/>
        <v>1.6058853989015933E-2</v>
      </c>
      <c r="I81" s="34">
        <v>0</v>
      </c>
      <c r="J81" s="13">
        <v>0</v>
      </c>
      <c r="K81" s="3">
        <v>0</v>
      </c>
      <c r="L81" s="87">
        <f t="shared" si="5"/>
        <v>0</v>
      </c>
      <c r="M81" s="64">
        <f t="shared" si="6"/>
        <v>1.1241197792311152E-2</v>
      </c>
      <c r="N81" s="80">
        <v>1.1241197792311152E-2</v>
      </c>
      <c r="O81" s="36">
        <f t="shared" si="7"/>
        <v>1.1177414775072152E-2</v>
      </c>
    </row>
    <row r="82" spans="1:15" s="11" customFormat="1" ht="15" customHeight="1">
      <c r="A82" s="12" t="s">
        <v>228</v>
      </c>
      <c r="B82" s="13" t="s">
        <v>229</v>
      </c>
      <c r="C82" s="13" t="s">
        <v>13</v>
      </c>
      <c r="D82" s="13" t="s">
        <v>11</v>
      </c>
      <c r="E82" s="14"/>
      <c r="F82" s="13"/>
      <c r="G82" s="13">
        <v>0</v>
      </c>
      <c r="H82" s="36">
        <f t="shared" si="4"/>
        <v>0</v>
      </c>
      <c r="I82" s="32"/>
      <c r="J82" s="10"/>
      <c r="K82" s="10">
        <v>0</v>
      </c>
      <c r="L82" s="87">
        <f t="shared" si="5"/>
        <v>0</v>
      </c>
      <c r="M82" s="64">
        <f t="shared" si="6"/>
        <v>0</v>
      </c>
      <c r="N82" s="77">
        <v>0</v>
      </c>
      <c r="O82" s="36">
        <f t="shared" si="7"/>
        <v>0</v>
      </c>
    </row>
    <row r="83" spans="1:15" s="11" customFormat="1" ht="15" customHeight="1">
      <c r="A83" s="12" t="s">
        <v>244</v>
      </c>
      <c r="B83" s="13" t="s">
        <v>245</v>
      </c>
      <c r="C83" s="13" t="s">
        <v>30</v>
      </c>
      <c r="D83" s="13" t="s">
        <v>320</v>
      </c>
      <c r="E83" s="14"/>
      <c r="F83" s="13"/>
      <c r="G83" s="13">
        <v>0</v>
      </c>
      <c r="H83" s="36">
        <f t="shared" si="4"/>
        <v>0</v>
      </c>
      <c r="I83" s="32"/>
      <c r="J83" s="10"/>
      <c r="K83" s="10">
        <v>0</v>
      </c>
      <c r="L83" s="87">
        <f t="shared" si="5"/>
        <v>0</v>
      </c>
      <c r="M83" s="64">
        <f t="shared" si="6"/>
        <v>0</v>
      </c>
      <c r="N83" s="77">
        <v>0</v>
      </c>
      <c r="O83" s="36">
        <f t="shared" si="7"/>
        <v>0</v>
      </c>
    </row>
    <row r="84" spans="1:15" s="11" customFormat="1" ht="15" customHeight="1">
      <c r="A84" s="12" t="s">
        <v>28</v>
      </c>
      <c r="B84" s="13" t="s">
        <v>29</v>
      </c>
      <c r="C84" s="13" t="s">
        <v>30</v>
      </c>
      <c r="D84" s="13" t="s">
        <v>323</v>
      </c>
      <c r="E84" s="14">
        <v>635</v>
      </c>
      <c r="F84" s="13">
        <v>510</v>
      </c>
      <c r="G84" s="13">
        <v>545</v>
      </c>
      <c r="H84" s="36">
        <f t="shared" si="4"/>
        <v>2.7254641984723271</v>
      </c>
      <c r="I84" s="34">
        <v>3593794</v>
      </c>
      <c r="J84" s="13">
        <v>12</v>
      </c>
      <c r="K84" s="3">
        <v>3</v>
      </c>
      <c r="L84" s="87">
        <f t="shared" si="5"/>
        <v>3.6409348939378434</v>
      </c>
      <c r="M84" s="64">
        <f t="shared" si="6"/>
        <v>3.0001054071119819</v>
      </c>
      <c r="N84" s="77">
        <v>3.0001054071119819</v>
      </c>
      <c r="O84" s="36">
        <f t="shared" si="7"/>
        <v>2.9830826860073389</v>
      </c>
    </row>
    <row r="85" spans="1:15" s="11" customFormat="1" ht="15" customHeight="1">
      <c r="A85" s="12" t="s">
        <v>189</v>
      </c>
      <c r="B85" s="13" t="s">
        <v>190</v>
      </c>
      <c r="C85" s="13" t="s">
        <v>30</v>
      </c>
      <c r="D85" s="13" t="s">
        <v>20</v>
      </c>
      <c r="E85" s="14">
        <v>95</v>
      </c>
      <c r="F85" s="13">
        <v>110</v>
      </c>
      <c r="G85" s="13">
        <v>130</v>
      </c>
      <c r="H85" s="36">
        <f t="shared" si="4"/>
        <v>0.53873572402560888</v>
      </c>
      <c r="I85" s="32">
        <v>953000</v>
      </c>
      <c r="J85" s="10">
        <v>3</v>
      </c>
      <c r="K85" s="3">
        <v>2</v>
      </c>
      <c r="L85" s="87">
        <f t="shared" si="5"/>
        <v>1.1065940970449031</v>
      </c>
      <c r="M85" s="64">
        <f t="shared" si="6"/>
        <v>0.70909323593139706</v>
      </c>
      <c r="N85" s="77">
        <v>0.70909323593139706</v>
      </c>
      <c r="O85" s="36">
        <f t="shared" si="7"/>
        <v>0.70506981183308559</v>
      </c>
    </row>
    <row r="86" spans="1:15" s="11" customFormat="1" ht="15" customHeight="1">
      <c r="A86" s="12" t="s">
        <v>210</v>
      </c>
      <c r="B86" s="13" t="s">
        <v>211</v>
      </c>
      <c r="C86" s="13" t="s">
        <v>8</v>
      </c>
      <c r="D86" s="13" t="s">
        <v>20</v>
      </c>
      <c r="E86" s="14">
        <v>240</v>
      </c>
      <c r="F86" s="13">
        <v>265</v>
      </c>
      <c r="G86" s="13">
        <v>325</v>
      </c>
      <c r="H86" s="36">
        <f t="shared" si="4"/>
        <v>1.3341998827196195</v>
      </c>
      <c r="I86" s="32">
        <v>241000</v>
      </c>
      <c r="J86" s="10">
        <v>0</v>
      </c>
      <c r="K86" s="3">
        <v>5</v>
      </c>
      <c r="L86" s="87">
        <f t="shared" si="5"/>
        <v>0.79433753076595826</v>
      </c>
      <c r="M86" s="64">
        <f t="shared" si="6"/>
        <v>1.1722411771335211</v>
      </c>
      <c r="N86" s="77">
        <v>1.1722411771335211</v>
      </c>
      <c r="O86" s="36">
        <f t="shared" si="7"/>
        <v>1.1655898326246188</v>
      </c>
    </row>
    <row r="87" spans="1:15" s="11" customFormat="1" ht="15" customHeight="1">
      <c r="A87" s="12" t="s">
        <v>33</v>
      </c>
      <c r="B87" s="13" t="s">
        <v>34</v>
      </c>
      <c r="C87" s="13" t="s">
        <v>8</v>
      </c>
      <c r="D87" s="13" t="s">
        <v>323</v>
      </c>
      <c r="E87" s="14">
        <v>840</v>
      </c>
      <c r="F87" s="13">
        <v>845</v>
      </c>
      <c r="G87" s="13">
        <v>995</v>
      </c>
      <c r="H87" s="36">
        <f t="shared" si="4"/>
        <v>4.3122728773981303</v>
      </c>
      <c r="I87" s="32">
        <v>2841117</v>
      </c>
      <c r="J87" s="10">
        <v>8</v>
      </c>
      <c r="K87" s="3">
        <v>10</v>
      </c>
      <c r="L87" s="87">
        <f t="shared" si="5"/>
        <v>3.7215118565625067</v>
      </c>
      <c r="M87" s="64">
        <f t="shared" si="6"/>
        <v>4.1350445711474428</v>
      </c>
      <c r="N87" s="77">
        <v>4.1350445711474428</v>
      </c>
      <c r="O87" s="36">
        <f t="shared" si="7"/>
        <v>4.1115821586858514</v>
      </c>
    </row>
    <row r="88" spans="1:15" s="11" customFormat="1" ht="15" customHeight="1">
      <c r="A88" s="12" t="s">
        <v>191</v>
      </c>
      <c r="B88" s="13" t="s">
        <v>192</v>
      </c>
      <c r="C88" s="13" t="s">
        <v>8</v>
      </c>
      <c r="D88" s="13" t="s">
        <v>11</v>
      </c>
      <c r="E88" s="14">
        <v>0</v>
      </c>
      <c r="F88" s="13">
        <v>0</v>
      </c>
      <c r="G88" s="13">
        <v>0</v>
      </c>
      <c r="H88" s="36">
        <f t="shared" si="4"/>
        <v>0</v>
      </c>
      <c r="I88" s="32">
        <v>0</v>
      </c>
      <c r="J88" s="10">
        <v>0</v>
      </c>
      <c r="K88" s="10">
        <v>0</v>
      </c>
      <c r="L88" s="87">
        <f t="shared" si="5"/>
        <v>0</v>
      </c>
      <c r="M88" s="64">
        <f t="shared" si="6"/>
        <v>0</v>
      </c>
      <c r="N88" s="77">
        <v>0</v>
      </c>
      <c r="O88" s="36">
        <f t="shared" si="7"/>
        <v>0</v>
      </c>
    </row>
    <row r="89" spans="1:15" s="11" customFormat="1" ht="15" customHeight="1">
      <c r="A89" s="12" t="s">
        <v>301</v>
      </c>
      <c r="B89" s="13" t="s">
        <v>302</v>
      </c>
      <c r="C89" s="13" t="s">
        <v>8</v>
      </c>
      <c r="D89" s="13" t="s">
        <v>11</v>
      </c>
      <c r="E89" s="14"/>
      <c r="F89" s="13"/>
      <c r="G89" s="13">
        <v>0</v>
      </c>
      <c r="H89" s="36">
        <f t="shared" si="4"/>
        <v>0</v>
      </c>
      <c r="I89" s="32"/>
      <c r="J89" s="10"/>
      <c r="K89" s="10">
        <v>0</v>
      </c>
      <c r="L89" s="87">
        <f t="shared" si="5"/>
        <v>0</v>
      </c>
      <c r="M89" s="64">
        <f t="shared" si="6"/>
        <v>0</v>
      </c>
      <c r="N89" s="77">
        <v>0</v>
      </c>
      <c r="O89" s="36">
        <f t="shared" si="7"/>
        <v>0</v>
      </c>
    </row>
    <row r="90" spans="1:15" s="22" customFormat="1" ht="15" customHeight="1">
      <c r="A90" s="14" t="s">
        <v>12</v>
      </c>
      <c r="B90" s="13" t="s">
        <v>336</v>
      </c>
      <c r="C90" s="13" t="s">
        <v>8</v>
      </c>
      <c r="D90" s="13" t="s">
        <v>282</v>
      </c>
      <c r="E90" s="14">
        <v>65</v>
      </c>
      <c r="F90" s="13">
        <v>90</v>
      </c>
      <c r="G90" s="13">
        <v>95</v>
      </c>
      <c r="H90" s="36">
        <f t="shared" si="4"/>
        <v>0.40255827774410136</v>
      </c>
      <c r="I90" s="34">
        <v>0</v>
      </c>
      <c r="J90" s="13">
        <v>1</v>
      </c>
      <c r="K90" s="3">
        <v>0</v>
      </c>
      <c r="L90" s="87">
        <f t="shared" si="5"/>
        <v>0.15151515151515152</v>
      </c>
      <c r="M90" s="64">
        <f t="shared" si="6"/>
        <v>0.32724533987541637</v>
      </c>
      <c r="N90" s="80">
        <v>0.32724533987541637</v>
      </c>
      <c r="O90" s="36">
        <f t="shared" si="7"/>
        <v>0.32538853639768262</v>
      </c>
    </row>
    <row r="91" spans="1:15" s="11" customFormat="1" ht="15" customHeight="1">
      <c r="A91" s="12" t="s">
        <v>193</v>
      </c>
      <c r="B91" s="13" t="s">
        <v>194</v>
      </c>
      <c r="C91" s="13" t="s">
        <v>8</v>
      </c>
      <c r="D91" s="13" t="s">
        <v>11</v>
      </c>
      <c r="E91" s="14">
        <v>10</v>
      </c>
      <c r="F91" s="13">
        <v>10</v>
      </c>
      <c r="G91" s="13">
        <v>5</v>
      </c>
      <c r="H91" s="36">
        <f t="shared" si="4"/>
        <v>4.068911453621727E-2</v>
      </c>
      <c r="I91" s="32">
        <v>0</v>
      </c>
      <c r="J91" s="10">
        <v>0</v>
      </c>
      <c r="K91" s="3">
        <v>0</v>
      </c>
      <c r="L91" s="87">
        <f t="shared" si="5"/>
        <v>0</v>
      </c>
      <c r="M91" s="64">
        <f t="shared" si="6"/>
        <v>2.8482380175352089E-2</v>
      </c>
      <c r="N91" s="77">
        <v>2.8482380175352089E-2</v>
      </c>
      <c r="O91" s="36">
        <f t="shared" si="7"/>
        <v>2.8320769982266184E-2</v>
      </c>
    </row>
    <row r="92" spans="1:15" s="11" customFormat="1" ht="15" customHeight="1">
      <c r="A92" s="12" t="s">
        <v>111</v>
      </c>
      <c r="B92" s="13" t="s">
        <v>112</v>
      </c>
      <c r="C92" s="13" t="s">
        <v>8</v>
      </c>
      <c r="D92" s="13" t="s">
        <v>11</v>
      </c>
      <c r="E92" s="14">
        <v>0</v>
      </c>
      <c r="F92" s="13">
        <v>0</v>
      </c>
      <c r="G92" s="13">
        <v>0</v>
      </c>
      <c r="H92" s="36">
        <f t="shared" si="4"/>
        <v>0</v>
      </c>
      <c r="I92" s="32">
        <v>0</v>
      </c>
      <c r="J92" s="10">
        <v>0</v>
      </c>
      <c r="K92" s="3">
        <v>0</v>
      </c>
      <c r="L92" s="87">
        <f t="shared" si="5"/>
        <v>0</v>
      </c>
      <c r="M92" s="64">
        <f t="shared" si="6"/>
        <v>0</v>
      </c>
      <c r="N92" s="77">
        <v>0</v>
      </c>
      <c r="O92" s="36">
        <f t="shared" si="7"/>
        <v>0</v>
      </c>
    </row>
    <row r="93" spans="1:15" s="11" customFormat="1" ht="15" customHeight="1">
      <c r="A93" s="12" t="s">
        <v>173</v>
      </c>
      <c r="B93" s="13" t="s">
        <v>174</v>
      </c>
      <c r="C93" s="13" t="s">
        <v>8</v>
      </c>
      <c r="D93" s="13" t="s">
        <v>11</v>
      </c>
      <c r="E93" s="14"/>
      <c r="F93" s="13">
        <v>0</v>
      </c>
      <c r="G93" s="13">
        <v>0</v>
      </c>
      <c r="H93" s="36">
        <f t="shared" si="4"/>
        <v>0</v>
      </c>
      <c r="I93" s="32"/>
      <c r="J93" s="10">
        <v>0</v>
      </c>
      <c r="K93" s="3">
        <v>0</v>
      </c>
      <c r="L93" s="87">
        <f t="shared" si="5"/>
        <v>0</v>
      </c>
      <c r="M93" s="64">
        <f t="shared" si="6"/>
        <v>0</v>
      </c>
      <c r="N93" s="77">
        <v>0</v>
      </c>
      <c r="O93" s="36">
        <f t="shared" si="7"/>
        <v>0</v>
      </c>
    </row>
    <row r="94" spans="1:15" s="11" customFormat="1" ht="15" customHeight="1">
      <c r="A94" s="12" t="s">
        <v>123</v>
      </c>
      <c r="B94" s="13" t="s">
        <v>124</v>
      </c>
      <c r="C94" s="13" t="s">
        <v>8</v>
      </c>
      <c r="D94" s="13" t="s">
        <v>11</v>
      </c>
      <c r="E94" s="14">
        <v>0</v>
      </c>
      <c r="F94" s="13">
        <v>0</v>
      </c>
      <c r="G94" s="13">
        <v>0</v>
      </c>
      <c r="H94" s="36">
        <f t="shared" si="4"/>
        <v>0</v>
      </c>
      <c r="I94" s="32">
        <v>0</v>
      </c>
      <c r="J94" s="10">
        <v>0</v>
      </c>
      <c r="K94" s="3">
        <v>0</v>
      </c>
      <c r="L94" s="87">
        <f t="shared" si="5"/>
        <v>0</v>
      </c>
      <c r="M94" s="64">
        <f t="shared" si="6"/>
        <v>0</v>
      </c>
      <c r="N94" s="77">
        <v>0</v>
      </c>
      <c r="O94" s="36">
        <f t="shared" si="7"/>
        <v>0</v>
      </c>
    </row>
    <row r="95" spans="1:15" s="11" customFormat="1" ht="15" customHeight="1">
      <c r="A95" s="12" t="s">
        <v>222</v>
      </c>
      <c r="B95" s="13" t="s">
        <v>223</v>
      </c>
      <c r="C95" s="13" t="s">
        <v>8</v>
      </c>
      <c r="D95" s="13" t="s">
        <v>11</v>
      </c>
      <c r="E95" s="14"/>
      <c r="F95" s="13"/>
      <c r="G95" s="13">
        <v>0</v>
      </c>
      <c r="H95" s="36">
        <f t="shared" si="4"/>
        <v>0</v>
      </c>
      <c r="I95" s="32"/>
      <c r="J95" s="10"/>
      <c r="K95" s="10">
        <v>0</v>
      </c>
      <c r="L95" s="87">
        <f t="shared" si="5"/>
        <v>0</v>
      </c>
      <c r="M95" s="64">
        <f t="shared" si="6"/>
        <v>0</v>
      </c>
      <c r="N95" s="77">
        <v>0</v>
      </c>
      <c r="O95" s="36">
        <f t="shared" si="7"/>
        <v>0</v>
      </c>
    </row>
    <row r="96" spans="1:15" s="11" customFormat="1" ht="15" customHeight="1">
      <c r="A96" s="12" t="s">
        <v>137</v>
      </c>
      <c r="B96" s="13" t="s">
        <v>138</v>
      </c>
      <c r="C96" s="13" t="s">
        <v>8</v>
      </c>
      <c r="D96" s="13" t="s">
        <v>11</v>
      </c>
      <c r="E96" s="14">
        <v>0</v>
      </c>
      <c r="F96" s="13">
        <v>0</v>
      </c>
      <c r="G96" s="13">
        <v>0</v>
      </c>
      <c r="H96" s="36">
        <f t="shared" si="4"/>
        <v>0</v>
      </c>
      <c r="I96" s="32">
        <v>242000</v>
      </c>
      <c r="J96" s="10">
        <v>0</v>
      </c>
      <c r="K96" s="3">
        <v>0</v>
      </c>
      <c r="L96" s="87">
        <f t="shared" si="5"/>
        <v>9.4447698466871108E-2</v>
      </c>
      <c r="M96" s="64">
        <f t="shared" si="6"/>
        <v>2.8334309540061331E-2</v>
      </c>
      <c r="N96" s="77">
        <v>2.8334309540061331E-2</v>
      </c>
      <c r="O96" s="36">
        <f t="shared" si="7"/>
        <v>2.8173539505831968E-2</v>
      </c>
    </row>
    <row r="97" spans="1:15" s="11" customFormat="1" ht="15" customHeight="1">
      <c r="A97" s="12" t="s">
        <v>167</v>
      </c>
      <c r="B97" s="13" t="s">
        <v>168</v>
      </c>
      <c r="C97" s="13" t="s">
        <v>8</v>
      </c>
      <c r="D97" s="13" t="s">
        <v>11</v>
      </c>
      <c r="E97" s="14">
        <v>0</v>
      </c>
      <c r="F97" s="13">
        <v>0</v>
      </c>
      <c r="G97" s="13">
        <v>0</v>
      </c>
      <c r="H97" s="36">
        <f t="shared" si="4"/>
        <v>0</v>
      </c>
      <c r="I97" s="32">
        <v>0</v>
      </c>
      <c r="J97" s="10">
        <v>0</v>
      </c>
      <c r="K97" s="3">
        <v>0</v>
      </c>
      <c r="L97" s="87">
        <f t="shared" si="5"/>
        <v>0</v>
      </c>
      <c r="M97" s="64">
        <f t="shared" si="6"/>
        <v>0</v>
      </c>
      <c r="N97" s="77">
        <v>0</v>
      </c>
      <c r="O97" s="36">
        <f t="shared" si="7"/>
        <v>0</v>
      </c>
    </row>
    <row r="98" spans="1:15" s="11" customFormat="1" ht="12.75" customHeight="1">
      <c r="A98" s="12" t="s">
        <v>65</v>
      </c>
      <c r="B98" s="13" t="s">
        <v>66</v>
      </c>
      <c r="C98" s="13" t="s">
        <v>3</v>
      </c>
      <c r="D98" s="13" t="s">
        <v>323</v>
      </c>
      <c r="E98" s="14">
        <v>460</v>
      </c>
      <c r="F98" s="13">
        <v>420</v>
      </c>
      <c r="G98" s="13">
        <v>340</v>
      </c>
      <c r="H98" s="36">
        <f t="shared" si="4"/>
        <v>1.9743674900083046</v>
      </c>
      <c r="I98" s="32">
        <v>1325642</v>
      </c>
      <c r="J98" s="10">
        <v>0</v>
      </c>
      <c r="K98" s="3">
        <v>0</v>
      </c>
      <c r="L98" s="87">
        <f t="shared" si="5"/>
        <v>0.51737122269016511</v>
      </c>
      <c r="M98" s="64">
        <f t="shared" si="6"/>
        <v>1.5372686098128627</v>
      </c>
      <c r="N98" s="77">
        <v>1.5372686098128627</v>
      </c>
      <c r="O98" s="36">
        <f t="shared" si="7"/>
        <v>1.5285460846823351</v>
      </c>
    </row>
    <row r="99" spans="1:15" s="11" customFormat="1" ht="15" customHeight="1">
      <c r="A99" s="12" t="s">
        <v>224</v>
      </c>
      <c r="B99" s="13" t="s">
        <v>225</v>
      </c>
      <c r="C99" s="13" t="s">
        <v>3</v>
      </c>
      <c r="D99" s="13" t="s">
        <v>20</v>
      </c>
      <c r="E99" s="14">
        <v>135</v>
      </c>
      <c r="F99" s="13">
        <v>160</v>
      </c>
      <c r="G99" s="13">
        <v>135</v>
      </c>
      <c r="H99" s="36">
        <f t="shared" si="4"/>
        <v>0.6950867146061035</v>
      </c>
      <c r="I99" s="32">
        <v>0</v>
      </c>
      <c r="J99" s="10">
        <v>0</v>
      </c>
      <c r="K99" s="3">
        <v>0</v>
      </c>
      <c r="L99" s="87">
        <f t="shared" si="5"/>
        <v>0</v>
      </c>
      <c r="M99" s="64">
        <f t="shared" si="6"/>
        <v>0.48656070022427239</v>
      </c>
      <c r="N99" s="77">
        <v>0.48656070022427239</v>
      </c>
      <c r="O99" s="36">
        <f t="shared" si="7"/>
        <v>0.48379993485890788</v>
      </c>
    </row>
    <row r="100" spans="1:15" s="11" customFormat="1" ht="15" customHeight="1">
      <c r="A100" s="12" t="s">
        <v>230</v>
      </c>
      <c r="B100" s="13" t="s">
        <v>231</v>
      </c>
      <c r="C100" s="13" t="s">
        <v>3</v>
      </c>
      <c r="D100" s="13" t="s">
        <v>11</v>
      </c>
      <c r="E100" s="14"/>
      <c r="F100" s="13"/>
      <c r="G100" s="13">
        <v>0</v>
      </c>
      <c r="H100" s="36">
        <f t="shared" si="4"/>
        <v>0</v>
      </c>
      <c r="I100" s="32"/>
      <c r="J100" s="10"/>
      <c r="K100" s="10">
        <v>0</v>
      </c>
      <c r="L100" s="87">
        <f t="shared" si="5"/>
        <v>0</v>
      </c>
      <c r="M100" s="64">
        <f t="shared" si="6"/>
        <v>0</v>
      </c>
      <c r="N100" s="77">
        <v>0</v>
      </c>
      <c r="O100" s="36">
        <f t="shared" si="7"/>
        <v>0</v>
      </c>
    </row>
    <row r="101" spans="1:15" s="11" customFormat="1" ht="15" customHeight="1">
      <c r="A101" s="12" t="s">
        <v>248</v>
      </c>
      <c r="B101" s="13" t="s">
        <v>249</v>
      </c>
      <c r="C101" s="13" t="s">
        <v>5</v>
      </c>
      <c r="D101" s="13" t="s">
        <v>20</v>
      </c>
      <c r="E101" s="14">
        <v>80</v>
      </c>
      <c r="F101" s="13">
        <v>110</v>
      </c>
      <c r="G101" s="13">
        <v>55</v>
      </c>
      <c r="H101" s="36">
        <f t="shared" si="4"/>
        <v>0.39875213489839001</v>
      </c>
      <c r="I101" s="32">
        <v>0</v>
      </c>
      <c r="J101" s="10">
        <v>1</v>
      </c>
      <c r="K101" s="3">
        <v>2</v>
      </c>
      <c r="L101" s="87">
        <f t="shared" si="5"/>
        <v>0.43162719633307867</v>
      </c>
      <c r="M101" s="64">
        <f t="shared" si="6"/>
        <v>0.4086146533287966</v>
      </c>
      <c r="N101" s="77">
        <v>0.4086146533287966</v>
      </c>
      <c r="O101" s="36">
        <f t="shared" si="7"/>
        <v>0.40629615702983413</v>
      </c>
    </row>
    <row r="102" spans="1:15" s="11" customFormat="1" ht="15" customHeight="1">
      <c r="A102" s="12" t="s">
        <v>293</v>
      </c>
      <c r="B102" s="13" t="s">
        <v>294</v>
      </c>
      <c r="C102" s="13" t="s">
        <v>5</v>
      </c>
      <c r="D102" s="13" t="s">
        <v>320</v>
      </c>
      <c r="E102" s="14"/>
      <c r="F102" s="13"/>
      <c r="G102" s="13">
        <v>0</v>
      </c>
      <c r="H102" s="36">
        <f t="shared" si="4"/>
        <v>0</v>
      </c>
      <c r="I102" s="32"/>
      <c r="J102" s="10"/>
      <c r="K102" s="10">
        <v>0</v>
      </c>
      <c r="L102" s="87">
        <f t="shared" si="5"/>
        <v>0</v>
      </c>
      <c r="M102" s="64">
        <f t="shared" si="6"/>
        <v>0</v>
      </c>
      <c r="N102" s="77">
        <v>0</v>
      </c>
      <c r="O102" s="36">
        <f t="shared" si="7"/>
        <v>0</v>
      </c>
    </row>
    <row r="103" spans="1:15" s="11" customFormat="1" ht="15" customHeight="1">
      <c r="A103" s="12" t="s">
        <v>76</v>
      </c>
      <c r="B103" s="13" t="s">
        <v>77</v>
      </c>
      <c r="C103" s="13" t="s">
        <v>5</v>
      </c>
      <c r="D103" s="13" t="s">
        <v>323</v>
      </c>
      <c r="E103" s="14">
        <v>440</v>
      </c>
      <c r="F103" s="13">
        <v>455</v>
      </c>
      <c r="G103" s="13">
        <v>375</v>
      </c>
      <c r="H103" s="36">
        <f t="shared" si="4"/>
        <v>2.0542273845980832</v>
      </c>
      <c r="I103" s="32">
        <v>1605270</v>
      </c>
      <c r="J103" s="10">
        <v>3</v>
      </c>
      <c r="K103" s="3">
        <v>4</v>
      </c>
      <c r="L103" s="87">
        <f t="shared" si="5"/>
        <v>1.6412739116107062</v>
      </c>
      <c r="M103" s="64">
        <f t="shared" si="6"/>
        <v>1.9303413427018701</v>
      </c>
      <c r="N103" s="77">
        <v>1.9303413427018701</v>
      </c>
      <c r="O103" s="36">
        <f t="shared" si="7"/>
        <v>1.9193885067662793</v>
      </c>
    </row>
    <row r="104" spans="1:15" s="11" customFormat="1" ht="15" customHeight="1">
      <c r="A104" s="12" t="s">
        <v>149</v>
      </c>
      <c r="B104" s="13" t="s">
        <v>150</v>
      </c>
      <c r="C104" s="13" t="s">
        <v>5</v>
      </c>
      <c r="D104" s="13" t="s">
        <v>11</v>
      </c>
      <c r="E104" s="14"/>
      <c r="F104" s="13"/>
      <c r="G104" s="13">
        <v>0</v>
      </c>
      <c r="H104" s="36">
        <f t="shared" si="4"/>
        <v>0</v>
      </c>
      <c r="I104" s="32"/>
      <c r="J104" s="10"/>
      <c r="K104" s="10">
        <v>0</v>
      </c>
      <c r="L104" s="87">
        <f t="shared" si="5"/>
        <v>0</v>
      </c>
      <c r="M104" s="64">
        <f t="shared" si="6"/>
        <v>0</v>
      </c>
      <c r="N104" s="77">
        <v>0</v>
      </c>
      <c r="O104" s="36">
        <f t="shared" si="7"/>
        <v>0</v>
      </c>
    </row>
    <row r="105" spans="1:15" s="22" customFormat="1" ht="15" customHeight="1">
      <c r="A105" s="23" t="s">
        <v>327</v>
      </c>
      <c r="B105" s="13" t="s">
        <v>318</v>
      </c>
      <c r="C105" s="13" t="s">
        <v>15</v>
      </c>
      <c r="D105" s="13" t="s">
        <v>20</v>
      </c>
      <c r="E105" s="14">
        <v>205</v>
      </c>
      <c r="F105" s="13">
        <v>210</v>
      </c>
      <c r="G105" s="13">
        <v>220</v>
      </c>
      <c r="H105" s="36">
        <f t="shared" si="4"/>
        <v>1.0235399919222985</v>
      </c>
      <c r="I105" s="32">
        <v>412000</v>
      </c>
      <c r="J105" s="10">
        <v>1</v>
      </c>
      <c r="K105" s="13">
        <v>0</v>
      </c>
      <c r="L105" s="87">
        <f t="shared" si="5"/>
        <v>0.31231040675627092</v>
      </c>
      <c r="M105" s="64">
        <f t="shared" si="6"/>
        <v>0.81017111637249017</v>
      </c>
      <c r="N105" s="80">
        <v>0.81017111637249017</v>
      </c>
      <c r="O105" s="36">
        <f t="shared" si="7"/>
        <v>0.80557417223567662</v>
      </c>
    </row>
    <row r="106" spans="1:15" s="63" customFormat="1" ht="15" customHeight="1">
      <c r="A106" s="57" t="s">
        <v>39</v>
      </c>
      <c r="B106" s="58" t="s">
        <v>40</v>
      </c>
      <c r="C106" s="58" t="s">
        <v>15</v>
      </c>
      <c r="D106" s="58" t="s">
        <v>323</v>
      </c>
      <c r="E106" s="59">
        <v>675</v>
      </c>
      <c r="F106" s="58">
        <v>775</v>
      </c>
      <c r="G106" s="58">
        <v>725</v>
      </c>
      <c r="H106" s="60">
        <f t="shared" si="4"/>
        <v>3.510708829712657</v>
      </c>
      <c r="I106" s="61">
        <v>2032435</v>
      </c>
      <c r="J106" s="58">
        <v>9</v>
      </c>
      <c r="K106" s="62">
        <v>10</v>
      </c>
      <c r="L106" s="89">
        <f t="shared" si="5"/>
        <v>3.5574148027405252</v>
      </c>
      <c r="M106" s="73">
        <f t="shared" si="6"/>
        <v>3.5247206216210172</v>
      </c>
      <c r="N106" s="71">
        <f>(M106+M107)*1.1</f>
        <v>4.0502117659150727</v>
      </c>
      <c r="O106" s="36">
        <f t="shared" si="7"/>
        <v>4.0272306982690909</v>
      </c>
    </row>
    <row r="107" spans="1:15" s="63" customFormat="1" ht="15" customHeight="1">
      <c r="A107" s="57" t="s">
        <v>181</v>
      </c>
      <c r="B107" s="58" t="s">
        <v>182</v>
      </c>
      <c r="C107" s="58" t="s">
        <v>15</v>
      </c>
      <c r="D107" s="58" t="s">
        <v>11</v>
      </c>
      <c r="E107" s="59">
        <v>20</v>
      </c>
      <c r="F107" s="58">
        <v>5</v>
      </c>
      <c r="G107" s="58">
        <v>20</v>
      </c>
      <c r="H107" s="60">
        <f t="shared" si="4"/>
        <v>7.1724842647793052E-2</v>
      </c>
      <c r="I107" s="61">
        <v>555720</v>
      </c>
      <c r="J107" s="58">
        <v>0</v>
      </c>
      <c r="K107" s="62">
        <v>1</v>
      </c>
      <c r="L107" s="89">
        <f t="shared" si="5"/>
        <v>0.35694228270652395</v>
      </c>
      <c r="M107" s="73">
        <f t="shared" si="6"/>
        <v>0.15729007466541231</v>
      </c>
      <c r="N107" s="71"/>
      <c r="O107" s="36"/>
    </row>
    <row r="108" spans="1:15" s="11" customFormat="1" ht="15" customHeight="1">
      <c r="A108" s="12" t="s">
        <v>74</v>
      </c>
      <c r="B108" s="13" t="s">
        <v>75</v>
      </c>
      <c r="C108" s="13" t="s">
        <v>15</v>
      </c>
      <c r="D108" s="13" t="s">
        <v>323</v>
      </c>
      <c r="E108" s="14">
        <v>320</v>
      </c>
      <c r="F108" s="13">
        <v>350</v>
      </c>
      <c r="G108" s="13">
        <v>340</v>
      </c>
      <c r="H108" s="36">
        <f t="shared" si="4"/>
        <v>1.6295438423474859</v>
      </c>
      <c r="I108" s="32">
        <v>1031016</v>
      </c>
      <c r="J108" s="10">
        <v>2</v>
      </c>
      <c r="K108" s="3">
        <v>2</v>
      </c>
      <c r="L108" s="87">
        <f t="shared" si="5"/>
        <v>0.98552701017269129</v>
      </c>
      <c r="M108" s="64">
        <f t="shared" si="6"/>
        <v>1.4363387926950475</v>
      </c>
      <c r="N108" s="77">
        <v>1.4363387926950475</v>
      </c>
      <c r="O108" s="36">
        <f t="shared" si="7"/>
        <v>1.4281889474856539</v>
      </c>
    </row>
    <row r="109" spans="1:15" s="11" customFormat="1" ht="15" customHeight="1">
      <c r="A109" s="12" t="s">
        <v>103</v>
      </c>
      <c r="B109" s="13" t="s">
        <v>104</v>
      </c>
      <c r="C109" s="13" t="s">
        <v>15</v>
      </c>
      <c r="D109" s="13" t="s">
        <v>11</v>
      </c>
      <c r="E109" s="14">
        <v>0</v>
      </c>
      <c r="F109" s="13">
        <v>0</v>
      </c>
      <c r="G109" s="13">
        <v>0</v>
      </c>
      <c r="H109" s="36">
        <f t="shared" si="4"/>
        <v>0</v>
      </c>
      <c r="I109" s="32">
        <v>878329</v>
      </c>
      <c r="J109" s="10">
        <v>0</v>
      </c>
      <c r="K109" s="3">
        <v>0</v>
      </c>
      <c r="L109" s="87">
        <f t="shared" si="5"/>
        <v>0.34279401878805138</v>
      </c>
      <c r="M109" s="64">
        <f t="shared" si="6"/>
        <v>0.10283820563641541</v>
      </c>
      <c r="N109" s="77">
        <v>0.10283820563641541</v>
      </c>
      <c r="O109" s="36">
        <f t="shared" si="7"/>
        <v>0.10225469744056979</v>
      </c>
    </row>
    <row r="110" spans="1:15" s="11" customFormat="1" ht="15" customHeight="1">
      <c r="A110" s="12" t="s">
        <v>119</v>
      </c>
      <c r="B110" s="13" t="s">
        <v>120</v>
      </c>
      <c r="C110" s="13" t="s">
        <v>16</v>
      </c>
      <c r="D110" s="13" t="s">
        <v>11</v>
      </c>
      <c r="E110" s="14"/>
      <c r="F110" s="13">
        <v>0</v>
      </c>
      <c r="G110" s="13">
        <v>0</v>
      </c>
      <c r="H110" s="36">
        <f t="shared" si="4"/>
        <v>0</v>
      </c>
      <c r="I110" s="32"/>
      <c r="J110" s="10">
        <v>0</v>
      </c>
      <c r="K110" s="10">
        <v>0</v>
      </c>
      <c r="L110" s="87">
        <f t="shared" si="5"/>
        <v>0</v>
      </c>
      <c r="M110" s="64">
        <f t="shared" si="6"/>
        <v>0</v>
      </c>
      <c r="N110" s="77">
        <v>0</v>
      </c>
      <c r="O110" s="36">
        <f t="shared" si="7"/>
        <v>0</v>
      </c>
    </row>
    <row r="111" spans="1:15" s="11" customFormat="1" ht="15" customHeight="1">
      <c r="A111" s="12" t="s">
        <v>139</v>
      </c>
      <c r="B111" s="13" t="s">
        <v>140</v>
      </c>
      <c r="C111" s="13" t="s">
        <v>16</v>
      </c>
      <c r="D111" s="13" t="s">
        <v>11</v>
      </c>
      <c r="E111" s="14"/>
      <c r="F111" s="13"/>
      <c r="G111" s="13">
        <v>0</v>
      </c>
      <c r="H111" s="36">
        <f t="shared" si="4"/>
        <v>0</v>
      </c>
      <c r="I111" s="32"/>
      <c r="J111" s="10"/>
      <c r="K111" s="10">
        <v>0</v>
      </c>
      <c r="L111" s="87">
        <f t="shared" si="5"/>
        <v>0</v>
      </c>
      <c r="M111" s="64">
        <f t="shared" si="6"/>
        <v>0</v>
      </c>
      <c r="N111" s="77">
        <v>0</v>
      </c>
      <c r="O111" s="36">
        <f t="shared" si="7"/>
        <v>0</v>
      </c>
    </row>
    <row r="112" spans="1:15" s="11" customFormat="1" ht="15" customHeight="1">
      <c r="A112" s="12" t="s">
        <v>47</v>
      </c>
      <c r="B112" s="13" t="s">
        <v>48</v>
      </c>
      <c r="C112" s="13" t="s">
        <v>16</v>
      </c>
      <c r="D112" s="13" t="s">
        <v>323</v>
      </c>
      <c r="E112" s="14">
        <v>475</v>
      </c>
      <c r="F112" s="13">
        <v>410</v>
      </c>
      <c r="G112" s="13">
        <v>435</v>
      </c>
      <c r="H112" s="36">
        <f t="shared" si="4"/>
        <v>2.1284611818083792</v>
      </c>
      <c r="I112" s="32"/>
      <c r="J112" s="10"/>
      <c r="K112" s="3">
        <v>1</v>
      </c>
      <c r="L112" s="87">
        <f t="shared" si="5"/>
        <v>0.14005602240896359</v>
      </c>
      <c r="M112" s="64">
        <f t="shared" si="6"/>
        <v>1.5319396339885545</v>
      </c>
      <c r="N112" s="77">
        <v>1.5319396339885545</v>
      </c>
      <c r="O112" s="36">
        <f t="shared" si="7"/>
        <v>1.5232473456853781</v>
      </c>
    </row>
    <row r="113" spans="1:15" s="11" customFormat="1" ht="15" customHeight="1">
      <c r="A113" s="12" t="s">
        <v>277</v>
      </c>
      <c r="B113" s="13" t="s">
        <v>278</v>
      </c>
      <c r="C113" s="13" t="s">
        <v>16</v>
      </c>
      <c r="D113" s="13" t="s">
        <v>11</v>
      </c>
      <c r="E113" s="14"/>
      <c r="F113" s="13">
        <v>0</v>
      </c>
      <c r="G113" s="13">
        <v>0</v>
      </c>
      <c r="H113" s="36">
        <f t="shared" si="4"/>
        <v>0</v>
      </c>
      <c r="I113" s="32"/>
      <c r="J113" s="10">
        <v>0</v>
      </c>
      <c r="K113" s="3">
        <v>0</v>
      </c>
      <c r="L113" s="87">
        <f t="shared" si="5"/>
        <v>0</v>
      </c>
      <c r="M113" s="64">
        <f t="shared" si="6"/>
        <v>0</v>
      </c>
      <c r="N113" s="77">
        <v>0</v>
      </c>
      <c r="O113" s="36">
        <f t="shared" si="7"/>
        <v>0</v>
      </c>
    </row>
    <row r="114" spans="1:15" s="11" customFormat="1" ht="15" customHeight="1">
      <c r="A114" s="12" t="s">
        <v>155</v>
      </c>
      <c r="B114" s="13" t="s">
        <v>156</v>
      </c>
      <c r="C114" s="13" t="s">
        <v>100</v>
      </c>
      <c r="D114" s="13" t="s">
        <v>11</v>
      </c>
      <c r="E114" s="14"/>
      <c r="F114" s="13"/>
      <c r="G114" s="13">
        <v>0</v>
      </c>
      <c r="H114" s="36">
        <f t="shared" si="4"/>
        <v>0</v>
      </c>
      <c r="I114" s="32"/>
      <c r="J114" s="10"/>
      <c r="K114" s="3">
        <v>0</v>
      </c>
      <c r="L114" s="87">
        <f t="shared" si="5"/>
        <v>0</v>
      </c>
      <c r="M114" s="64">
        <f t="shared" si="6"/>
        <v>0</v>
      </c>
      <c r="N114" s="77">
        <v>0</v>
      </c>
      <c r="O114" s="36">
        <f t="shared" si="7"/>
        <v>0</v>
      </c>
    </row>
    <row r="115" spans="1:15" s="11" customFormat="1" ht="15" customHeight="1">
      <c r="A115" s="12" t="s">
        <v>265</v>
      </c>
      <c r="B115" s="13" t="s">
        <v>266</v>
      </c>
      <c r="C115" s="13" t="s">
        <v>100</v>
      </c>
      <c r="D115" s="13" t="s">
        <v>322</v>
      </c>
      <c r="E115" s="14"/>
      <c r="F115" s="13">
        <v>0</v>
      </c>
      <c r="G115" s="13">
        <v>0</v>
      </c>
      <c r="H115" s="36">
        <f t="shared" si="4"/>
        <v>0</v>
      </c>
      <c r="I115" s="32"/>
      <c r="J115" s="10">
        <v>0</v>
      </c>
      <c r="K115" s="3">
        <v>0</v>
      </c>
      <c r="L115" s="87">
        <f t="shared" si="5"/>
        <v>0</v>
      </c>
      <c r="M115" s="64">
        <f t="shared" si="6"/>
        <v>0</v>
      </c>
      <c r="N115" s="77">
        <v>0</v>
      </c>
      <c r="O115" s="36">
        <f t="shared" si="7"/>
        <v>0</v>
      </c>
    </row>
    <row r="116" spans="1:15" s="11" customFormat="1" ht="15" customHeight="1">
      <c r="A116" s="12" t="s">
        <v>98</v>
      </c>
      <c r="B116" s="13" t="s">
        <v>99</v>
      </c>
      <c r="C116" s="13" t="s">
        <v>100</v>
      </c>
      <c r="D116" s="13" t="s">
        <v>323</v>
      </c>
      <c r="E116" s="14">
        <v>330</v>
      </c>
      <c r="F116" s="13">
        <v>340</v>
      </c>
      <c r="G116" s="13">
        <v>460</v>
      </c>
      <c r="H116" s="36">
        <f t="shared" si="4"/>
        <v>1.8140226888566335</v>
      </c>
      <c r="I116" s="32">
        <v>0</v>
      </c>
      <c r="J116" s="10">
        <v>2</v>
      </c>
      <c r="K116" s="3">
        <v>3</v>
      </c>
      <c r="L116" s="87">
        <f t="shared" si="5"/>
        <v>0.7231983702571938</v>
      </c>
      <c r="M116" s="64">
        <f t="shared" si="6"/>
        <v>1.4867753932768015</v>
      </c>
      <c r="N116" s="77">
        <v>1.4867753932768015</v>
      </c>
      <c r="O116" s="36">
        <f t="shared" si="7"/>
        <v>1.478339368727464</v>
      </c>
    </row>
    <row r="117" spans="1:15" s="20" customFormat="1" ht="15" customHeight="1">
      <c r="A117" s="15" t="s">
        <v>0</v>
      </c>
      <c r="B117" s="16" t="s">
        <v>334</v>
      </c>
      <c r="C117" s="16" t="s">
        <v>1</v>
      </c>
      <c r="D117" s="16" t="s">
        <v>323</v>
      </c>
      <c r="E117" s="17">
        <v>410</v>
      </c>
      <c r="F117" s="16">
        <v>370</v>
      </c>
      <c r="G117" s="16">
        <v>375</v>
      </c>
      <c r="H117" s="36">
        <f t="shared" si="4"/>
        <v>1.8633775386289935</v>
      </c>
      <c r="I117" s="33">
        <v>195048</v>
      </c>
      <c r="J117" s="21">
        <v>1</v>
      </c>
      <c r="K117" s="16">
        <v>3</v>
      </c>
      <c r="L117" s="87">
        <f t="shared" si="5"/>
        <v>0.64780650258735739</v>
      </c>
      <c r="M117" s="64">
        <f t="shared" si="6"/>
        <v>1.4987062278165026</v>
      </c>
      <c r="N117" s="79">
        <v>1.4987062278165026</v>
      </c>
      <c r="O117" s="36">
        <f t="shared" si="7"/>
        <v>1.4902025072227416</v>
      </c>
    </row>
    <row r="118" spans="1:15" s="11" customFormat="1" ht="15" customHeight="1">
      <c r="A118" s="12" t="s">
        <v>220</v>
      </c>
      <c r="B118" s="13" t="s">
        <v>221</v>
      </c>
      <c r="C118" s="13" t="s">
        <v>1</v>
      </c>
      <c r="D118" s="13" t="s">
        <v>20</v>
      </c>
      <c r="E118" s="14">
        <v>140</v>
      </c>
      <c r="F118" s="13">
        <v>90</v>
      </c>
      <c r="G118" s="13">
        <v>110</v>
      </c>
      <c r="H118" s="36">
        <f t="shared" si="4"/>
        <v>0.54774249556954524</v>
      </c>
      <c r="I118" s="34">
        <v>319000</v>
      </c>
      <c r="J118" s="13">
        <v>0</v>
      </c>
      <c r="K118" s="3">
        <v>1</v>
      </c>
      <c r="L118" s="87">
        <f t="shared" si="5"/>
        <v>0.26455526129711188</v>
      </c>
      <c r="M118" s="64">
        <f t="shared" si="6"/>
        <v>0.46278632528781521</v>
      </c>
      <c r="N118" s="77">
        <v>0.46278632528781521</v>
      </c>
      <c r="O118" s="36">
        <f t="shared" si="7"/>
        <v>0.4601604567007509</v>
      </c>
    </row>
    <row r="119" spans="1:15" s="11" customFormat="1" ht="15" customHeight="1">
      <c r="A119" s="12" t="s">
        <v>175</v>
      </c>
      <c r="B119" s="13" t="s">
        <v>176</v>
      </c>
      <c r="C119" s="13" t="s">
        <v>1</v>
      </c>
      <c r="D119" s="13" t="s">
        <v>20</v>
      </c>
      <c r="E119" s="14">
        <v>85</v>
      </c>
      <c r="F119" s="13">
        <v>120</v>
      </c>
      <c r="G119" s="13">
        <v>130</v>
      </c>
      <c r="H119" s="36">
        <f t="shared" si="4"/>
        <v>0.53916812012001147</v>
      </c>
      <c r="I119" s="32">
        <v>1362556</v>
      </c>
      <c r="J119" s="10">
        <v>0</v>
      </c>
      <c r="K119" s="10">
        <v>3</v>
      </c>
      <c r="L119" s="87">
        <f t="shared" si="5"/>
        <v>0.9519460764509653</v>
      </c>
      <c r="M119" s="64">
        <f t="shared" si="6"/>
        <v>0.66300150701929761</v>
      </c>
      <c r="N119" s="77">
        <v>0.66300150701929761</v>
      </c>
      <c r="O119" s="36">
        <f t="shared" si="7"/>
        <v>0.65923960928090719</v>
      </c>
    </row>
    <row r="120" spans="1:15" s="11" customFormat="1" ht="15" customHeight="1">
      <c r="A120" s="12" t="s">
        <v>291</v>
      </c>
      <c r="B120" s="13" t="s">
        <v>292</v>
      </c>
      <c r="C120" s="13" t="s">
        <v>1</v>
      </c>
      <c r="D120" s="13" t="s">
        <v>282</v>
      </c>
      <c r="E120" s="14">
        <v>0</v>
      </c>
      <c r="F120" s="13">
        <v>0</v>
      </c>
      <c r="G120" s="13">
        <v>0</v>
      </c>
      <c r="H120" s="36">
        <f t="shared" si="4"/>
        <v>0</v>
      </c>
      <c r="I120" s="32">
        <v>0</v>
      </c>
      <c r="J120" s="10">
        <v>0</v>
      </c>
      <c r="K120" s="3">
        <v>0</v>
      </c>
      <c r="L120" s="87">
        <f t="shared" si="5"/>
        <v>0</v>
      </c>
      <c r="M120" s="64">
        <f t="shared" si="6"/>
        <v>0</v>
      </c>
      <c r="N120" s="77">
        <v>0</v>
      </c>
      <c r="O120" s="36">
        <f t="shared" si="7"/>
        <v>0</v>
      </c>
    </row>
    <row r="121" spans="1:15" s="11" customFormat="1" ht="15" customHeight="1">
      <c r="A121" s="12" t="s">
        <v>183</v>
      </c>
      <c r="B121" s="13" t="s">
        <v>184</v>
      </c>
      <c r="C121" s="13" t="s">
        <v>1</v>
      </c>
      <c r="D121" s="13" t="s">
        <v>282</v>
      </c>
      <c r="E121" s="14">
        <v>30</v>
      </c>
      <c r="F121" s="13">
        <v>20</v>
      </c>
      <c r="G121" s="13">
        <v>15</v>
      </c>
      <c r="H121" s="36">
        <f t="shared" si="4"/>
        <v>0.10535890584758247</v>
      </c>
      <c r="I121" s="32">
        <v>0</v>
      </c>
      <c r="J121" s="10">
        <v>0</v>
      </c>
      <c r="K121" s="3">
        <v>0</v>
      </c>
      <c r="L121" s="87">
        <f t="shared" si="5"/>
        <v>0</v>
      </c>
      <c r="M121" s="64">
        <f t="shared" si="6"/>
        <v>7.3751234093307722E-2</v>
      </c>
      <c r="N121" s="77">
        <v>7.3751234093307722E-2</v>
      </c>
      <c r="O121" s="36">
        <f t="shared" si="7"/>
        <v>7.3332766566760993E-2</v>
      </c>
    </row>
    <row r="122" spans="1:15" s="20" customFormat="1" ht="15" customHeight="1">
      <c r="A122" s="15" t="s">
        <v>17</v>
      </c>
      <c r="B122" s="16" t="s">
        <v>316</v>
      </c>
      <c r="C122" s="16" t="s">
        <v>1</v>
      </c>
      <c r="D122" s="16" t="s">
        <v>282</v>
      </c>
      <c r="E122" s="17">
        <v>15</v>
      </c>
      <c r="F122" s="16">
        <v>10</v>
      </c>
      <c r="G122" s="16">
        <v>10</v>
      </c>
      <c r="H122" s="36">
        <f t="shared" si="4"/>
        <v>5.6531770478031866E-2</v>
      </c>
      <c r="I122" s="34">
        <v>0</v>
      </c>
      <c r="J122" s="10">
        <v>0</v>
      </c>
      <c r="K122" s="3">
        <v>0</v>
      </c>
      <c r="L122" s="87">
        <f t="shared" si="5"/>
        <v>0</v>
      </c>
      <c r="M122" s="64">
        <f t="shared" si="6"/>
        <v>3.9572239334622304E-2</v>
      </c>
      <c r="N122" s="79">
        <v>3.9572239334622304E-2</v>
      </c>
      <c r="O122" s="36">
        <f t="shared" si="7"/>
        <v>3.9347704825907187E-2</v>
      </c>
    </row>
    <row r="123" spans="1:15" s="11" customFormat="1" ht="15" customHeight="1">
      <c r="A123" s="12" t="s">
        <v>151</v>
      </c>
      <c r="B123" s="13" t="s">
        <v>152</v>
      </c>
      <c r="C123" s="13" t="s">
        <v>1</v>
      </c>
      <c r="D123" s="13" t="s">
        <v>11</v>
      </c>
      <c r="E123" s="14"/>
      <c r="F123" s="13"/>
      <c r="G123" s="13">
        <v>0</v>
      </c>
      <c r="H123" s="36">
        <f t="shared" si="4"/>
        <v>0</v>
      </c>
      <c r="I123" s="32"/>
      <c r="J123" s="10"/>
      <c r="K123" s="3">
        <v>0</v>
      </c>
      <c r="L123" s="87">
        <f t="shared" si="5"/>
        <v>0</v>
      </c>
      <c r="M123" s="64">
        <f t="shared" si="6"/>
        <v>0</v>
      </c>
      <c r="N123" s="77">
        <v>0</v>
      </c>
      <c r="O123" s="36">
        <f t="shared" si="7"/>
        <v>0</v>
      </c>
    </row>
    <row r="124" spans="1:15" s="11" customFormat="1" ht="15" customHeight="1">
      <c r="A124" s="12" t="s">
        <v>35</v>
      </c>
      <c r="B124" s="13" t="s">
        <v>36</v>
      </c>
      <c r="C124" s="13" t="s">
        <v>1</v>
      </c>
      <c r="D124" s="13" t="s">
        <v>323</v>
      </c>
      <c r="E124" s="14">
        <v>570</v>
      </c>
      <c r="F124" s="13">
        <v>625</v>
      </c>
      <c r="G124" s="13">
        <v>825</v>
      </c>
      <c r="H124" s="36">
        <f t="shared" si="4"/>
        <v>3.2432765279662421</v>
      </c>
      <c r="I124" s="32">
        <v>4068192</v>
      </c>
      <c r="J124" s="10">
        <v>9</v>
      </c>
      <c r="K124" s="3">
        <v>12</v>
      </c>
      <c r="L124" s="87">
        <f t="shared" si="5"/>
        <v>4.6320415718882959</v>
      </c>
      <c r="M124" s="64">
        <f t="shared" si="6"/>
        <v>3.6599060411428583</v>
      </c>
      <c r="N124" s="77">
        <v>3.6599060411428583</v>
      </c>
      <c r="O124" s="36">
        <f t="shared" si="7"/>
        <v>3.6391395841844183</v>
      </c>
    </row>
    <row r="125" spans="1:15" s="11" customFormat="1" ht="15" customHeight="1">
      <c r="A125" s="12" t="s">
        <v>287</v>
      </c>
      <c r="B125" s="13" t="s">
        <v>288</v>
      </c>
      <c r="C125" s="13" t="s">
        <v>1</v>
      </c>
      <c r="D125" s="13" t="s">
        <v>11</v>
      </c>
      <c r="E125" s="14">
        <v>0</v>
      </c>
      <c r="F125" s="13">
        <v>0</v>
      </c>
      <c r="G125" s="13">
        <v>0</v>
      </c>
      <c r="H125" s="36">
        <f t="shared" si="4"/>
        <v>0</v>
      </c>
      <c r="I125" s="32">
        <v>0</v>
      </c>
      <c r="J125" s="10">
        <v>0</v>
      </c>
      <c r="K125" s="3">
        <v>0</v>
      </c>
      <c r="L125" s="87">
        <f t="shared" si="5"/>
        <v>0</v>
      </c>
      <c r="M125" s="64">
        <f t="shared" si="6"/>
        <v>0</v>
      </c>
      <c r="N125" s="77">
        <v>0</v>
      </c>
      <c r="O125" s="36">
        <f t="shared" si="7"/>
        <v>0</v>
      </c>
    </row>
    <row r="126" spans="1:15" s="11" customFormat="1" ht="15" customHeight="1">
      <c r="A126" s="12" t="s">
        <v>197</v>
      </c>
      <c r="B126" s="13" t="s">
        <v>198</v>
      </c>
      <c r="C126" s="13" t="s">
        <v>1</v>
      </c>
      <c r="D126" s="13" t="s">
        <v>11</v>
      </c>
      <c r="E126" s="14">
        <v>0</v>
      </c>
      <c r="F126" s="13">
        <v>0</v>
      </c>
      <c r="G126" s="13">
        <v>0</v>
      </c>
      <c r="H126" s="36">
        <f t="shared" si="4"/>
        <v>0</v>
      </c>
      <c r="I126" s="32">
        <v>0</v>
      </c>
      <c r="J126" s="10">
        <v>0</v>
      </c>
      <c r="K126" s="3">
        <v>0</v>
      </c>
      <c r="L126" s="87">
        <f t="shared" si="5"/>
        <v>0</v>
      </c>
      <c r="M126" s="64">
        <f t="shared" si="6"/>
        <v>0</v>
      </c>
      <c r="N126" s="77">
        <v>0</v>
      </c>
      <c r="O126" s="36">
        <f t="shared" si="7"/>
        <v>0</v>
      </c>
    </row>
    <row r="127" spans="1:15" s="11" customFormat="1" ht="15" customHeight="1">
      <c r="A127" s="12" t="s">
        <v>127</v>
      </c>
      <c r="B127" s="13" t="s">
        <v>128</v>
      </c>
      <c r="C127" s="13" t="s">
        <v>1</v>
      </c>
      <c r="D127" s="13" t="s">
        <v>11</v>
      </c>
      <c r="E127" s="14">
        <v>5</v>
      </c>
      <c r="F127" s="13">
        <v>10</v>
      </c>
      <c r="G127" s="13">
        <v>10</v>
      </c>
      <c r="H127" s="36">
        <f t="shared" si="4"/>
        <v>4.0255728811365202E-2</v>
      </c>
      <c r="I127" s="34">
        <v>0</v>
      </c>
      <c r="J127" s="13">
        <v>0</v>
      </c>
      <c r="K127" s="3">
        <v>0</v>
      </c>
      <c r="L127" s="87">
        <f t="shared" si="5"/>
        <v>0</v>
      </c>
      <c r="M127" s="64">
        <f t="shared" si="6"/>
        <v>2.817901016795564E-2</v>
      </c>
      <c r="N127" s="77">
        <v>2.817901016795564E-2</v>
      </c>
      <c r="O127" s="36">
        <f t="shared" si="7"/>
        <v>2.8019121308731933E-2</v>
      </c>
    </row>
    <row r="128" spans="1:15" s="11" customFormat="1" ht="15" customHeight="1">
      <c r="A128" s="12" t="s">
        <v>281</v>
      </c>
      <c r="B128" s="13" t="s">
        <v>328</v>
      </c>
      <c r="C128" s="13" t="s">
        <v>1</v>
      </c>
      <c r="D128" s="13" t="s">
        <v>282</v>
      </c>
      <c r="E128" s="14">
        <v>20</v>
      </c>
      <c r="F128" s="13">
        <v>20</v>
      </c>
      <c r="G128" s="13">
        <v>20</v>
      </c>
      <c r="H128" s="36">
        <f t="shared" si="4"/>
        <v>9.6787499289397075E-2</v>
      </c>
      <c r="I128" s="32">
        <v>0</v>
      </c>
      <c r="J128" s="10">
        <v>0</v>
      </c>
      <c r="K128" s="3">
        <v>0</v>
      </c>
      <c r="L128" s="87">
        <f t="shared" si="5"/>
        <v>0</v>
      </c>
      <c r="M128" s="64">
        <f t="shared" si="6"/>
        <v>6.7751249502577951E-2</v>
      </c>
      <c r="N128" s="77">
        <v>6.7751249502577951E-2</v>
      </c>
      <c r="O128" s="36">
        <f t="shared" si="7"/>
        <v>6.7366826134639124E-2</v>
      </c>
    </row>
    <row r="129" spans="1:15" s="11" customFormat="1" ht="15" customHeight="1">
      <c r="A129" s="12" t="s">
        <v>179</v>
      </c>
      <c r="B129" s="13" t="s">
        <v>180</v>
      </c>
      <c r="C129" s="13" t="s">
        <v>1</v>
      </c>
      <c r="D129" s="13" t="s">
        <v>11</v>
      </c>
      <c r="E129" s="14"/>
      <c r="F129" s="13"/>
      <c r="G129" s="13">
        <v>0</v>
      </c>
      <c r="H129" s="36">
        <f t="shared" si="4"/>
        <v>0</v>
      </c>
      <c r="I129" s="32"/>
      <c r="J129" s="10"/>
      <c r="K129" s="3">
        <v>0</v>
      </c>
      <c r="L129" s="87">
        <f t="shared" si="5"/>
        <v>0</v>
      </c>
      <c r="M129" s="64">
        <f t="shared" si="6"/>
        <v>0</v>
      </c>
      <c r="N129" s="77">
        <v>0</v>
      </c>
      <c r="O129" s="36">
        <f t="shared" si="7"/>
        <v>0</v>
      </c>
    </row>
    <row r="130" spans="1:15" s="11" customFormat="1" ht="15" customHeight="1">
      <c r="A130" s="12" t="s">
        <v>297</v>
      </c>
      <c r="B130" s="13" t="s">
        <v>298</v>
      </c>
      <c r="C130" s="13" t="s">
        <v>4</v>
      </c>
      <c r="D130" s="13" t="s">
        <v>11</v>
      </c>
      <c r="E130" s="14"/>
      <c r="F130" s="13"/>
      <c r="G130" s="13">
        <v>0</v>
      </c>
      <c r="H130" s="36">
        <f t="shared" si="4"/>
        <v>0</v>
      </c>
      <c r="I130" s="32"/>
      <c r="J130" s="10"/>
      <c r="K130" s="3">
        <v>0</v>
      </c>
      <c r="L130" s="87">
        <f t="shared" si="5"/>
        <v>0</v>
      </c>
      <c r="M130" s="64">
        <f t="shared" si="6"/>
        <v>0</v>
      </c>
      <c r="N130" s="77">
        <v>0</v>
      </c>
      <c r="O130" s="36">
        <f t="shared" si="7"/>
        <v>0</v>
      </c>
    </row>
    <row r="131" spans="1:15" s="11" customFormat="1" ht="15" customHeight="1">
      <c r="A131" s="12" t="s">
        <v>59</v>
      </c>
      <c r="B131" s="13" t="s">
        <v>60</v>
      </c>
      <c r="C131" s="13" t="s">
        <v>4</v>
      </c>
      <c r="D131" s="13" t="s">
        <v>323</v>
      </c>
      <c r="E131" s="14">
        <v>610</v>
      </c>
      <c r="F131" s="13">
        <v>625</v>
      </c>
      <c r="G131" s="13">
        <v>675</v>
      </c>
      <c r="H131" s="36">
        <f t="shared" ref="H131:H147" si="8">(100/$E$148*E131)*1/3+(100/$F$148*F131)*1/3+(100/$G$148*G131)*1/3</f>
        <v>3.0772416413784711</v>
      </c>
      <c r="I131" s="38">
        <v>3822004</v>
      </c>
      <c r="J131" s="19">
        <v>7</v>
      </c>
      <c r="K131" s="3">
        <v>7</v>
      </c>
      <c r="L131" s="87">
        <f t="shared" ref="L131:L147" si="9">(100/$I$148*I131)*1/3+(100/$J$148*J131)*1/3+(100/$K$148*K131)*1/3</f>
        <v>3.5326489667711831</v>
      </c>
      <c r="M131" s="64">
        <f t="shared" ref="M131:M147" si="10">H131*0.7+L131*0.3</f>
        <v>3.2138638389962844</v>
      </c>
      <c r="N131" s="77">
        <v>3.2138638389962844</v>
      </c>
      <c r="O131" s="36">
        <f t="shared" si="7"/>
        <v>3.1956282437835828</v>
      </c>
    </row>
    <row r="132" spans="1:15" s="11" customFormat="1" ht="15" customHeight="1">
      <c r="A132" s="12" t="s">
        <v>271</v>
      </c>
      <c r="B132" s="13" t="s">
        <v>272</v>
      </c>
      <c r="C132" s="13" t="s">
        <v>4</v>
      </c>
      <c r="D132" s="13" t="s">
        <v>11</v>
      </c>
      <c r="E132" s="14">
        <v>70</v>
      </c>
      <c r="F132" s="13">
        <v>35</v>
      </c>
      <c r="G132" s="13">
        <v>25</v>
      </c>
      <c r="H132" s="36">
        <f t="shared" si="8"/>
        <v>0.21093499937281568</v>
      </c>
      <c r="I132" s="32">
        <v>0</v>
      </c>
      <c r="J132" s="10">
        <v>0</v>
      </c>
      <c r="K132" s="3">
        <v>0</v>
      </c>
      <c r="L132" s="87">
        <f t="shared" si="9"/>
        <v>0</v>
      </c>
      <c r="M132" s="64">
        <f t="shared" si="10"/>
        <v>0.14765449956097096</v>
      </c>
      <c r="N132" s="77">
        <v>0.14765449956097096</v>
      </c>
      <c r="O132" s="36">
        <f t="shared" ref="O132:O147" si="11">N132/$N$148*100</f>
        <v>0.14681670187562509</v>
      </c>
    </row>
    <row r="133" spans="1:15" s="11" customFormat="1" ht="15" customHeight="1">
      <c r="A133" s="12" t="s">
        <v>61</v>
      </c>
      <c r="B133" s="13" t="s">
        <v>62</v>
      </c>
      <c r="C133" s="13" t="s">
        <v>4</v>
      </c>
      <c r="D133" s="13" t="s">
        <v>323</v>
      </c>
      <c r="E133" s="14">
        <v>500</v>
      </c>
      <c r="F133" s="13">
        <v>405</v>
      </c>
      <c r="G133" s="13">
        <v>410</v>
      </c>
      <c r="H133" s="36">
        <f t="shared" si="8"/>
        <v>2.1222738915521049</v>
      </c>
      <c r="I133" s="32">
        <v>712725</v>
      </c>
      <c r="J133" s="10">
        <v>0</v>
      </c>
      <c r="K133" s="3">
        <v>2</v>
      </c>
      <c r="L133" s="87">
        <f t="shared" si="9"/>
        <v>0.55827417659396317</v>
      </c>
      <c r="M133" s="64">
        <f t="shared" si="10"/>
        <v>1.6530739770646623</v>
      </c>
      <c r="N133" s="77">
        <v>1.6530739770646623</v>
      </c>
      <c r="O133" s="36">
        <f t="shared" si="11"/>
        <v>1.6436943675315414</v>
      </c>
    </row>
    <row r="134" spans="1:15" s="11" customFormat="1" ht="15" customHeight="1">
      <c r="A134" s="12" t="s">
        <v>117</v>
      </c>
      <c r="B134" s="13" t="s">
        <v>118</v>
      </c>
      <c r="C134" s="13" t="s">
        <v>4</v>
      </c>
      <c r="D134" s="13" t="s">
        <v>20</v>
      </c>
      <c r="E134" s="14">
        <v>275</v>
      </c>
      <c r="F134" s="13">
        <v>305</v>
      </c>
      <c r="G134" s="13">
        <v>310</v>
      </c>
      <c r="H134" s="36">
        <f t="shared" si="8"/>
        <v>1.4348858742717865</v>
      </c>
      <c r="I134" s="32">
        <v>3758094</v>
      </c>
      <c r="J134" s="10">
        <v>3</v>
      </c>
      <c r="K134" s="3">
        <v>3</v>
      </c>
      <c r="L134" s="87">
        <f t="shared" si="9"/>
        <v>2.341421492525062</v>
      </c>
      <c r="M134" s="64">
        <f t="shared" si="10"/>
        <v>1.7068465597477691</v>
      </c>
      <c r="N134" s="77">
        <v>1.7068465597477691</v>
      </c>
      <c r="O134" s="36">
        <f t="shared" si="11"/>
        <v>1.6971618423754633</v>
      </c>
    </row>
    <row r="135" spans="1:15" s="11" customFormat="1" ht="15" customHeight="1">
      <c r="A135" s="12" t="s">
        <v>161</v>
      </c>
      <c r="B135" s="13" t="s">
        <v>162</v>
      </c>
      <c r="C135" s="13" t="s">
        <v>4</v>
      </c>
      <c r="D135" s="13" t="s">
        <v>322</v>
      </c>
      <c r="E135" s="14"/>
      <c r="F135" s="13">
        <v>75</v>
      </c>
      <c r="G135" s="13">
        <v>90</v>
      </c>
      <c r="H135" s="36">
        <f t="shared" si="8"/>
        <v>0.26399671516068279</v>
      </c>
      <c r="I135" s="32"/>
      <c r="J135" s="10">
        <v>0</v>
      </c>
      <c r="K135" s="3">
        <v>1</v>
      </c>
      <c r="L135" s="87">
        <f t="shared" si="9"/>
        <v>0.14005602240896359</v>
      </c>
      <c r="M135" s="64">
        <f t="shared" si="10"/>
        <v>0.226814507335167</v>
      </c>
      <c r="N135" s="77">
        <v>0.226814507335167</v>
      </c>
      <c r="O135" s="36">
        <f t="shared" si="11"/>
        <v>0.2255275525196126</v>
      </c>
    </row>
    <row r="136" spans="1:15" s="11" customFormat="1" ht="15" customHeight="1">
      <c r="A136" s="12" t="s">
        <v>24</v>
      </c>
      <c r="B136" s="13" t="s">
        <v>25</v>
      </c>
      <c r="C136" s="13" t="s">
        <v>4</v>
      </c>
      <c r="D136" s="13" t="s">
        <v>323</v>
      </c>
      <c r="E136" s="14">
        <v>1030</v>
      </c>
      <c r="F136" s="13">
        <v>1040</v>
      </c>
      <c r="G136" s="13">
        <v>1175</v>
      </c>
      <c r="H136" s="36">
        <f t="shared" si="8"/>
        <v>5.2246990693109749</v>
      </c>
      <c r="I136" s="32">
        <v>4182319</v>
      </c>
      <c r="J136" s="10">
        <v>17</v>
      </c>
      <c r="K136" s="3">
        <v>16</v>
      </c>
      <c r="L136" s="87">
        <f t="shared" si="9"/>
        <v>6.4489283301863898</v>
      </c>
      <c r="M136" s="64">
        <f t="shared" si="10"/>
        <v>5.5919678475735992</v>
      </c>
      <c r="N136" s="77">
        <v>5.5919678475735992</v>
      </c>
      <c r="O136" s="36">
        <f t="shared" si="11"/>
        <v>5.5602387926978203</v>
      </c>
    </row>
    <row r="137" spans="1:15" s="11" customFormat="1" ht="15" customHeight="1">
      <c r="A137" s="12" t="s">
        <v>242</v>
      </c>
      <c r="B137" s="13" t="s">
        <v>243</v>
      </c>
      <c r="C137" s="13" t="s">
        <v>4</v>
      </c>
      <c r="D137" s="13" t="s">
        <v>11</v>
      </c>
      <c r="E137" s="14"/>
      <c r="F137" s="13">
        <v>0</v>
      </c>
      <c r="G137" s="13">
        <v>0</v>
      </c>
      <c r="H137" s="36">
        <f t="shared" si="8"/>
        <v>0</v>
      </c>
      <c r="I137" s="32"/>
      <c r="J137" s="10">
        <v>0</v>
      </c>
      <c r="K137" s="3">
        <v>0</v>
      </c>
      <c r="L137" s="87">
        <f t="shared" si="9"/>
        <v>0</v>
      </c>
      <c r="M137" s="64">
        <f t="shared" si="10"/>
        <v>0</v>
      </c>
      <c r="N137" s="77">
        <v>0</v>
      </c>
      <c r="O137" s="36">
        <f t="shared" si="11"/>
        <v>0</v>
      </c>
    </row>
    <row r="138" spans="1:15" s="20" customFormat="1" ht="15" customHeight="1">
      <c r="A138" s="15" t="s">
        <v>21</v>
      </c>
      <c r="B138" s="16" t="s">
        <v>319</v>
      </c>
      <c r="C138" s="16" t="s">
        <v>4</v>
      </c>
      <c r="D138" s="16" t="s">
        <v>282</v>
      </c>
      <c r="E138" s="17">
        <v>0</v>
      </c>
      <c r="F138" s="16">
        <v>5</v>
      </c>
      <c r="G138" s="16">
        <v>10</v>
      </c>
      <c r="H138" s="36">
        <f t="shared" si="8"/>
        <v>2.3763489097497197E-2</v>
      </c>
      <c r="I138" s="34">
        <v>0</v>
      </c>
      <c r="J138" s="10">
        <v>0</v>
      </c>
      <c r="K138" s="3">
        <v>0</v>
      </c>
      <c r="L138" s="87">
        <f t="shared" si="9"/>
        <v>0</v>
      </c>
      <c r="M138" s="64">
        <f t="shared" si="10"/>
        <v>1.6634442368248036E-2</v>
      </c>
      <c r="N138" s="79">
        <v>1.6634442368248036E-2</v>
      </c>
      <c r="O138" s="36">
        <f t="shared" si="11"/>
        <v>1.6540057860125527E-2</v>
      </c>
    </row>
    <row r="139" spans="1:15" s="11" customFormat="1" ht="15" customHeight="1">
      <c r="A139" s="12" t="s">
        <v>143</v>
      </c>
      <c r="B139" s="13" t="s">
        <v>144</v>
      </c>
      <c r="C139" s="13" t="s">
        <v>4</v>
      </c>
      <c r="D139" s="13" t="s">
        <v>11</v>
      </c>
      <c r="E139" s="14"/>
      <c r="F139" s="13"/>
      <c r="G139" s="13">
        <v>0</v>
      </c>
      <c r="H139" s="36">
        <f t="shared" si="8"/>
        <v>0</v>
      </c>
      <c r="I139" s="32"/>
      <c r="J139" s="10"/>
      <c r="K139" s="3">
        <v>0</v>
      </c>
      <c r="L139" s="87">
        <f t="shared" si="9"/>
        <v>0</v>
      </c>
      <c r="M139" s="64">
        <f t="shared" si="10"/>
        <v>0</v>
      </c>
      <c r="N139" s="77">
        <v>0</v>
      </c>
      <c r="O139" s="36">
        <f t="shared" si="11"/>
        <v>0</v>
      </c>
    </row>
    <row r="140" spans="1:15" s="11" customFormat="1" ht="15" customHeight="1">
      <c r="A140" s="12" t="s">
        <v>107</v>
      </c>
      <c r="B140" s="13" t="s">
        <v>108</v>
      </c>
      <c r="C140" s="13" t="s">
        <v>4</v>
      </c>
      <c r="D140" s="13" t="s">
        <v>11</v>
      </c>
      <c r="E140" s="14">
        <v>10</v>
      </c>
      <c r="F140" s="13">
        <v>20</v>
      </c>
      <c r="G140" s="13">
        <v>10</v>
      </c>
      <c r="H140" s="36">
        <f t="shared" si="8"/>
        <v>6.510218740576787E-2</v>
      </c>
      <c r="I140" s="32"/>
      <c r="J140" s="10"/>
      <c r="K140" s="3">
        <v>1</v>
      </c>
      <c r="L140" s="87">
        <f t="shared" si="9"/>
        <v>0.14005602240896359</v>
      </c>
      <c r="M140" s="64">
        <f t="shared" si="10"/>
        <v>8.7588337906726571E-2</v>
      </c>
      <c r="N140" s="77">
        <v>8.7588337906726571E-2</v>
      </c>
      <c r="O140" s="36">
        <f t="shared" si="11"/>
        <v>8.7091358085727308E-2</v>
      </c>
    </row>
    <row r="141" spans="1:15" s="11" customFormat="1" ht="15" customHeight="1">
      <c r="A141" s="12" t="s">
        <v>226</v>
      </c>
      <c r="B141" s="13" t="s">
        <v>227</v>
      </c>
      <c r="C141" s="13" t="s">
        <v>4</v>
      </c>
      <c r="D141" s="13" t="s">
        <v>11</v>
      </c>
      <c r="E141" s="14"/>
      <c r="F141" s="13"/>
      <c r="G141" s="13">
        <v>0</v>
      </c>
      <c r="H141" s="36">
        <f t="shared" si="8"/>
        <v>0</v>
      </c>
      <c r="I141" s="32"/>
      <c r="J141" s="10"/>
      <c r="K141" s="3">
        <v>0</v>
      </c>
      <c r="L141" s="87">
        <f t="shared" si="9"/>
        <v>0</v>
      </c>
      <c r="M141" s="64">
        <f t="shared" si="10"/>
        <v>0</v>
      </c>
      <c r="N141" s="77">
        <v>0</v>
      </c>
      <c r="O141" s="36">
        <f t="shared" si="11"/>
        <v>0</v>
      </c>
    </row>
    <row r="142" spans="1:15" s="11" customFormat="1" ht="15" customHeight="1">
      <c r="A142" s="12" t="s">
        <v>232</v>
      </c>
      <c r="B142" s="13" t="s">
        <v>233</v>
      </c>
      <c r="C142" s="13" t="s">
        <v>4</v>
      </c>
      <c r="D142" s="13" t="s">
        <v>11</v>
      </c>
      <c r="E142" s="14"/>
      <c r="F142" s="13"/>
      <c r="G142" s="13">
        <v>0</v>
      </c>
      <c r="H142" s="36">
        <f t="shared" si="8"/>
        <v>0</v>
      </c>
      <c r="I142" s="32"/>
      <c r="J142" s="10"/>
      <c r="K142" s="3">
        <v>0</v>
      </c>
      <c r="L142" s="87">
        <f t="shared" si="9"/>
        <v>0</v>
      </c>
      <c r="M142" s="64">
        <f t="shared" si="10"/>
        <v>0</v>
      </c>
      <c r="N142" s="77">
        <v>0</v>
      </c>
      <c r="O142" s="36">
        <f t="shared" si="11"/>
        <v>0</v>
      </c>
    </row>
    <row r="143" spans="1:15" s="11" customFormat="1" ht="15" customHeight="1">
      <c r="A143" s="12" t="s">
        <v>207</v>
      </c>
      <c r="B143" s="13" t="s">
        <v>208</v>
      </c>
      <c r="C143" s="13" t="s">
        <v>209</v>
      </c>
      <c r="D143" s="13" t="s">
        <v>323</v>
      </c>
      <c r="E143" s="14">
        <v>65</v>
      </c>
      <c r="F143" s="13">
        <v>40</v>
      </c>
      <c r="G143" s="13">
        <v>65</v>
      </c>
      <c r="H143" s="36">
        <f t="shared" si="8"/>
        <v>0.27278827828786706</v>
      </c>
      <c r="I143" s="32">
        <v>0</v>
      </c>
      <c r="J143" s="10">
        <v>0</v>
      </c>
      <c r="K143" s="3">
        <v>0</v>
      </c>
      <c r="L143" s="87">
        <f t="shared" si="9"/>
        <v>0</v>
      </c>
      <c r="M143" s="64">
        <f t="shared" si="10"/>
        <v>0.19095179480150692</v>
      </c>
      <c r="N143" s="77">
        <v>0.19095179480150692</v>
      </c>
      <c r="O143" s="36">
        <f t="shared" si="11"/>
        <v>0.1898683264874832</v>
      </c>
    </row>
    <row r="144" spans="1:15" s="11" customFormat="1" ht="15" customHeight="1">
      <c r="A144" s="12" t="s">
        <v>285</v>
      </c>
      <c r="B144" s="13" t="s">
        <v>286</v>
      </c>
      <c r="C144" s="13" t="s">
        <v>258</v>
      </c>
      <c r="D144" s="13" t="s">
        <v>11</v>
      </c>
      <c r="E144" s="14">
        <v>0</v>
      </c>
      <c r="F144" s="13">
        <v>0</v>
      </c>
      <c r="G144" s="13">
        <v>0</v>
      </c>
      <c r="H144" s="36">
        <f t="shared" si="8"/>
        <v>0</v>
      </c>
      <c r="I144" s="32"/>
      <c r="J144" s="10"/>
      <c r="K144" s="3">
        <v>0</v>
      </c>
      <c r="L144" s="87">
        <f t="shared" si="9"/>
        <v>0</v>
      </c>
      <c r="M144" s="64">
        <f t="shared" si="10"/>
        <v>0</v>
      </c>
      <c r="N144" s="77">
        <v>0</v>
      </c>
      <c r="O144" s="36">
        <f t="shared" si="11"/>
        <v>0</v>
      </c>
    </row>
    <row r="145" spans="1:15" s="11" customFormat="1" ht="15" customHeight="1">
      <c r="A145" s="12" t="s">
        <v>256</v>
      </c>
      <c r="B145" s="13" t="s">
        <v>257</v>
      </c>
      <c r="C145" s="13" t="s">
        <v>258</v>
      </c>
      <c r="D145" s="13" t="s">
        <v>11</v>
      </c>
      <c r="E145" s="14"/>
      <c r="F145" s="13">
        <v>0</v>
      </c>
      <c r="G145" s="13">
        <v>0</v>
      </c>
      <c r="H145" s="36">
        <f t="shared" si="8"/>
        <v>0</v>
      </c>
      <c r="I145" s="32"/>
      <c r="J145" s="10">
        <v>0</v>
      </c>
      <c r="K145" s="3">
        <v>0</v>
      </c>
      <c r="L145" s="87">
        <f t="shared" si="9"/>
        <v>0</v>
      </c>
      <c r="M145" s="64">
        <f t="shared" si="10"/>
        <v>0</v>
      </c>
      <c r="N145" s="77">
        <v>0</v>
      </c>
      <c r="O145" s="36">
        <f t="shared" si="11"/>
        <v>0</v>
      </c>
    </row>
    <row r="146" spans="1:15" s="11" customFormat="1" ht="15" customHeight="1">
      <c r="A146" s="12" t="s">
        <v>86</v>
      </c>
      <c r="B146" s="13" t="s">
        <v>87</v>
      </c>
      <c r="C146" s="13" t="s">
        <v>88</v>
      </c>
      <c r="D146" s="13" t="s">
        <v>323</v>
      </c>
      <c r="E146" s="14">
        <v>35</v>
      </c>
      <c r="F146" s="13">
        <v>25</v>
      </c>
      <c r="G146" s="13">
        <v>70</v>
      </c>
      <c r="H146" s="36">
        <f t="shared" si="8"/>
        <v>0.20660213175474437</v>
      </c>
      <c r="I146" s="32">
        <v>0</v>
      </c>
      <c r="J146" s="10">
        <v>0</v>
      </c>
      <c r="K146" s="3">
        <v>0</v>
      </c>
      <c r="L146" s="87">
        <f t="shared" si="9"/>
        <v>0</v>
      </c>
      <c r="M146" s="64">
        <f t="shared" si="10"/>
        <v>0.14462149222832105</v>
      </c>
      <c r="N146" s="77">
        <v>0.14462149222832105</v>
      </c>
      <c r="O146" s="36">
        <f t="shared" si="11"/>
        <v>0.14380090395095452</v>
      </c>
    </row>
    <row r="147" spans="1:15" s="11" customFormat="1" ht="15" customHeight="1">
      <c r="A147" s="24" t="s">
        <v>54</v>
      </c>
      <c r="B147" s="25" t="s">
        <v>55</v>
      </c>
      <c r="C147" s="25" t="s">
        <v>56</v>
      </c>
      <c r="D147" s="25" t="s">
        <v>323</v>
      </c>
      <c r="E147" s="26">
        <v>30</v>
      </c>
      <c r="F147" s="25">
        <v>20</v>
      </c>
      <c r="G147" s="25">
        <v>20</v>
      </c>
      <c r="H147" s="37">
        <f t="shared" si="8"/>
        <v>0.11306354095606373</v>
      </c>
      <c r="I147" s="39">
        <v>342909</v>
      </c>
      <c r="J147" s="27">
        <v>0</v>
      </c>
      <c r="K147" s="4">
        <v>1</v>
      </c>
      <c r="L147" s="90">
        <f t="shared" si="9"/>
        <v>0.27388645973779124</v>
      </c>
      <c r="M147" s="66">
        <f t="shared" si="10"/>
        <v>0.16131041659058198</v>
      </c>
      <c r="N147" s="81">
        <v>0.16131041659058198</v>
      </c>
      <c r="O147" s="37">
        <f t="shared" si="11"/>
        <v>0.16039513467202479</v>
      </c>
    </row>
    <row r="148" spans="1:15">
      <c r="E148" s="67">
        <f>SUM(E2:E147)</f>
        <v>20480</v>
      </c>
      <c r="F148" s="67">
        <f>SUM(F2:F147)</f>
        <v>19950</v>
      </c>
      <c r="G148" s="67">
        <f>SUM(G2:G147)</f>
        <v>21632</v>
      </c>
      <c r="H148" s="68">
        <f t="shared" ref="H148:M148" si="12">SUM(H2:H147)</f>
        <v>99.999999999999986</v>
      </c>
      <c r="I148" s="67">
        <f t="shared" si="12"/>
        <v>85408822</v>
      </c>
      <c r="J148" s="67">
        <f t="shared" si="12"/>
        <v>220</v>
      </c>
      <c r="K148" s="67">
        <f t="shared" si="12"/>
        <v>238</v>
      </c>
      <c r="L148" s="67">
        <f t="shared" si="12"/>
        <v>100.00000000000001</v>
      </c>
      <c r="M148" s="67">
        <f t="shared" si="12"/>
        <v>99.999999999999986</v>
      </c>
      <c r="N148" s="74">
        <f>SUM(N2:N147)</f>
        <v>100.57064194648345</v>
      </c>
      <c r="O148" s="28">
        <f>SUM(O3:O147)</f>
        <v>99.999999999999972</v>
      </c>
    </row>
    <row r="149" spans="1:15">
      <c r="E149" s="29"/>
      <c r="F149" s="29"/>
      <c r="G149" s="29"/>
      <c r="H149" s="29"/>
      <c r="I149" s="10"/>
      <c r="J149" s="10"/>
      <c r="K149" s="3"/>
      <c r="L149" s="3"/>
    </row>
    <row r="150" spans="1:15">
      <c r="E150" s="29"/>
      <c r="F150" s="29"/>
      <c r="G150" s="29"/>
      <c r="H150" s="29"/>
      <c r="I150" s="10"/>
      <c r="J150" s="10"/>
      <c r="K150" s="3"/>
      <c r="L150" s="3"/>
    </row>
    <row r="151" spans="1:15">
      <c r="E151" s="29"/>
      <c r="F151" s="29"/>
      <c r="G151" s="29"/>
      <c r="H151" s="29"/>
      <c r="I151" s="29"/>
      <c r="J151" s="29"/>
      <c r="K151" s="29"/>
      <c r="L151" s="29"/>
    </row>
  </sheetData>
  <printOptions horizontalCentered="1" verticalCentered="1"/>
  <pageMargins left="0" right="0" top="0.39370078740157483" bottom="0.39370078740157483" header="0.78740157480314965" footer="0.78740157480314965"/>
  <pageSetup paperSize="8" scale="51" orientation="portrait" useFirstPageNumber="1" r:id="rId1"/>
  <headerFooter>
    <oddHeader>&amp;C&amp;"Times New Roman,Normal"&amp;12Indicateurs 2015 - MERRI "DRCI"</oddHeader>
    <oddFooter>&amp;LDGOS, PF4&amp;R22/04/2015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Normal="100" workbookViewId="0">
      <selection sqref="A1:N145"/>
    </sheetView>
  </sheetViews>
  <sheetFormatPr baseColWidth="10" defaultColWidth="9.140625" defaultRowHeight="12.75"/>
  <cols>
    <col min="1" max="1" width="10.5703125" style="28" customWidth="1"/>
    <col min="2" max="2" width="43.28515625" style="28" customWidth="1"/>
    <col min="3" max="3" width="24" style="28" customWidth="1"/>
    <col min="4" max="4" width="7.28515625" style="28" customWidth="1"/>
    <col min="5" max="6" width="10.140625" style="28" customWidth="1"/>
    <col min="7" max="7" width="9.140625" style="28" hidden="1" customWidth="1"/>
    <col min="8" max="9" width="10.140625" style="28" customWidth="1"/>
    <col min="10" max="10" width="10.42578125" style="140" customWidth="1"/>
    <col min="11" max="11" width="10.140625" style="28" customWidth="1"/>
    <col min="12" max="12" width="10.140625" style="44" customWidth="1"/>
    <col min="13" max="13" width="11.140625" style="113" customWidth="1"/>
    <col min="14" max="14" width="10.7109375" style="113" customWidth="1"/>
    <col min="15" max="16384" width="9.140625" style="28"/>
  </cols>
  <sheetData>
    <row r="1" spans="1:14" s="7" customFormat="1" ht="63.75">
      <c r="A1" s="1" t="s">
        <v>307</v>
      </c>
      <c r="B1" s="2" t="s">
        <v>310</v>
      </c>
      <c r="C1" s="2" t="s">
        <v>308</v>
      </c>
      <c r="D1" s="2" t="s">
        <v>309</v>
      </c>
      <c r="E1" s="5" t="s">
        <v>340</v>
      </c>
      <c r="F1" s="6" t="s">
        <v>341</v>
      </c>
      <c r="G1" s="6" t="s">
        <v>340</v>
      </c>
      <c r="H1" s="6" t="s">
        <v>344</v>
      </c>
      <c r="I1" s="6" t="s">
        <v>345</v>
      </c>
      <c r="J1" s="132" t="s">
        <v>348</v>
      </c>
      <c r="K1" s="6" t="s">
        <v>342</v>
      </c>
      <c r="L1" s="70" t="s">
        <v>343</v>
      </c>
      <c r="M1" s="106" t="s">
        <v>346</v>
      </c>
      <c r="N1" s="94" t="s">
        <v>347</v>
      </c>
    </row>
    <row r="2" spans="1:14" s="42" customFormat="1" ht="15" customHeight="1">
      <c r="A2" s="8" t="s">
        <v>22</v>
      </c>
      <c r="B2" s="9" t="s">
        <v>23</v>
      </c>
      <c r="C2" s="9" t="s">
        <v>2</v>
      </c>
      <c r="D2" s="9" t="s">
        <v>323</v>
      </c>
      <c r="E2" s="82">
        <v>20.538305967594798</v>
      </c>
      <c r="F2" s="92">
        <f>$F$143/$E$143*E2</f>
        <v>14305906.086729361</v>
      </c>
      <c r="G2" s="105">
        <v>20.538305967594798</v>
      </c>
      <c r="H2" s="92">
        <f>$F$143/$G$143*G2</f>
        <v>15003520.908219812</v>
      </c>
      <c r="I2" s="92">
        <f>H2/$H$143*$I$143</f>
        <v>14570570.159568494</v>
      </c>
      <c r="J2" s="133">
        <f>1000000/57612278*I2</f>
        <v>252907.37782610321</v>
      </c>
      <c r="K2" s="92">
        <f>I2-J2</f>
        <v>14317662.78174239</v>
      </c>
      <c r="L2" s="120">
        <f>K2*1.07</f>
        <v>15319899.176464358</v>
      </c>
      <c r="M2" s="114">
        <v>17363553.107617229</v>
      </c>
      <c r="N2" s="95">
        <f>L2-M2</f>
        <v>-2043653.9311528709</v>
      </c>
    </row>
    <row r="3" spans="1:14" s="11" customFormat="1" ht="15" customHeight="1">
      <c r="A3" s="12" t="s">
        <v>24</v>
      </c>
      <c r="B3" s="13" t="s">
        <v>25</v>
      </c>
      <c r="C3" s="13" t="s">
        <v>4</v>
      </c>
      <c r="D3" s="13" t="s">
        <v>323</v>
      </c>
      <c r="E3" s="83">
        <v>5.5602387926978203</v>
      </c>
      <c r="F3" s="91">
        <f t="shared" ref="F3:F66" si="0">$F$143/$E$143*E3</f>
        <v>3872970.5416614613</v>
      </c>
      <c r="G3" s="102">
        <v>5.5602387926978203</v>
      </c>
      <c r="H3" s="91">
        <f t="shared" ref="H3:H66" si="1">$F$143/$G$143*G3</f>
        <v>4061832.5149387261</v>
      </c>
      <c r="I3" s="91">
        <f t="shared" ref="I3:I42" si="2">H3/$H$143*$I$143</f>
        <v>3944621.7989343558</v>
      </c>
      <c r="J3" s="134">
        <f t="shared" ref="J3:J10" si="3">1000000/57612278*I3</f>
        <v>68468.422632660979</v>
      </c>
      <c r="K3" s="91">
        <f t="shared" ref="K3:K11" si="4">I3-J3</f>
        <v>3876153.3763016947</v>
      </c>
      <c r="L3" s="121">
        <f>K3*1</f>
        <v>3876153.3763016947</v>
      </c>
      <c r="M3" s="115">
        <v>4097463.2348936247</v>
      </c>
      <c r="N3" s="96">
        <f t="shared" ref="N3:N57" si="5">L3-M3</f>
        <v>-221309.85859193001</v>
      </c>
    </row>
    <row r="4" spans="1:14" s="11" customFormat="1" ht="15" customHeight="1">
      <c r="A4" s="12" t="s">
        <v>33</v>
      </c>
      <c r="B4" s="13" t="s">
        <v>34</v>
      </c>
      <c r="C4" s="13" t="s">
        <v>8</v>
      </c>
      <c r="D4" s="13" t="s">
        <v>323</v>
      </c>
      <c r="E4" s="83">
        <v>4.1115821586858514</v>
      </c>
      <c r="F4" s="91">
        <f t="shared" si="0"/>
        <v>2863912.3559088768</v>
      </c>
      <c r="G4" s="102">
        <v>4.1115821586858514</v>
      </c>
      <c r="H4" s="91">
        <f t="shared" si="1"/>
        <v>3003568.5017565694</v>
      </c>
      <c r="I4" s="91">
        <f t="shared" si="2"/>
        <v>2916895.6974584404</v>
      </c>
      <c r="J4" s="134">
        <f t="shared" si="3"/>
        <v>50629.758077929851</v>
      </c>
      <c r="K4" s="91">
        <f t="shared" si="4"/>
        <v>2866265.9393805107</v>
      </c>
      <c r="L4" s="121">
        <f t="shared" ref="L4:L10" si="6">K4*1</f>
        <v>2866265.9393805107</v>
      </c>
      <c r="M4" s="115">
        <v>2975966.8991427785</v>
      </c>
      <c r="N4" s="96">
        <f t="shared" si="5"/>
        <v>-109700.95976226777</v>
      </c>
    </row>
    <row r="5" spans="1:14" s="11" customFormat="1" ht="15" customHeight="1">
      <c r="A5" s="99" t="s">
        <v>39</v>
      </c>
      <c r="B5" s="100" t="s">
        <v>350</v>
      </c>
      <c r="C5" s="100" t="s">
        <v>15</v>
      </c>
      <c r="D5" s="100" t="s">
        <v>323</v>
      </c>
      <c r="E5" s="83">
        <v>4.0272306982690909</v>
      </c>
      <c r="F5" s="91">
        <f t="shared" si="0"/>
        <v>2805157.5553472042</v>
      </c>
      <c r="G5" s="102">
        <v>4.0272306982690909</v>
      </c>
      <c r="H5" s="91">
        <f t="shared" si="1"/>
        <v>2941948.575458921</v>
      </c>
      <c r="I5" s="91">
        <f t="shared" si="2"/>
        <v>2857053.9133305936</v>
      </c>
      <c r="J5" s="134">
        <f t="shared" si="3"/>
        <v>49591.05962327325</v>
      </c>
      <c r="K5" s="91">
        <f t="shared" si="4"/>
        <v>2807462.8537073205</v>
      </c>
      <c r="L5" s="121">
        <f t="shared" si="6"/>
        <v>2807462.8537073205</v>
      </c>
      <c r="M5" s="115">
        <v>2471724.867417994</v>
      </c>
      <c r="N5" s="96">
        <f t="shared" si="5"/>
        <v>335737.98628932657</v>
      </c>
    </row>
    <row r="6" spans="1:14" s="11" customFormat="1" ht="15" customHeight="1">
      <c r="A6" s="12" t="s">
        <v>35</v>
      </c>
      <c r="B6" s="13" t="s">
        <v>36</v>
      </c>
      <c r="C6" s="13" t="s">
        <v>1</v>
      </c>
      <c r="D6" s="13" t="s">
        <v>323</v>
      </c>
      <c r="E6" s="83">
        <v>3.6391395841844183</v>
      </c>
      <c r="F6" s="91">
        <f t="shared" si="0"/>
        <v>2534833.6522974884</v>
      </c>
      <c r="G6" s="102">
        <v>3.6391395841844183</v>
      </c>
      <c r="H6" s="91">
        <f t="shared" si="1"/>
        <v>2658442.5670446549</v>
      </c>
      <c r="I6" s="91">
        <f t="shared" si="2"/>
        <v>2581728.9271804322</v>
      </c>
      <c r="J6" s="134">
        <f t="shared" si="3"/>
        <v>44812.130622233548</v>
      </c>
      <c r="K6" s="91">
        <f t="shared" si="4"/>
        <v>2536916.7965581985</v>
      </c>
      <c r="L6" s="121">
        <f t="shared" si="6"/>
        <v>2536916.7965581985</v>
      </c>
      <c r="M6" s="115">
        <v>2398866.6476375749</v>
      </c>
      <c r="N6" s="96">
        <f t="shared" si="5"/>
        <v>138050.14892062359</v>
      </c>
    </row>
    <row r="7" spans="1:14" s="11" customFormat="1" ht="15" customHeight="1">
      <c r="A7" s="12" t="s">
        <v>37</v>
      </c>
      <c r="B7" s="13" t="s">
        <v>38</v>
      </c>
      <c r="C7" s="13" t="s">
        <v>9</v>
      </c>
      <c r="D7" s="13" t="s">
        <v>323</v>
      </c>
      <c r="E7" s="83">
        <v>3.3162817102011855</v>
      </c>
      <c r="F7" s="91">
        <f t="shared" si="0"/>
        <v>2309947.8008619947</v>
      </c>
      <c r="G7" s="102">
        <v>3.3162817102011855</v>
      </c>
      <c r="H7" s="91">
        <f t="shared" si="1"/>
        <v>2422590.3565296461</v>
      </c>
      <c r="I7" s="91">
        <f t="shared" si="2"/>
        <v>2352682.6118775001</v>
      </c>
      <c r="J7" s="134">
        <f t="shared" si="3"/>
        <v>40836.47954134881</v>
      </c>
      <c r="K7" s="91">
        <f t="shared" si="4"/>
        <v>2311846.1323361513</v>
      </c>
      <c r="L7" s="121">
        <f t="shared" si="6"/>
        <v>2311846.1323361513</v>
      </c>
      <c r="M7" s="115">
        <v>2433713.8628503629</v>
      </c>
      <c r="N7" s="96">
        <f t="shared" si="5"/>
        <v>-121867.73051421158</v>
      </c>
    </row>
    <row r="8" spans="1:14" s="11" customFormat="1" ht="15" customHeight="1">
      <c r="A8" s="12" t="s">
        <v>59</v>
      </c>
      <c r="B8" s="13" t="s">
        <v>60</v>
      </c>
      <c r="C8" s="13" t="s">
        <v>4</v>
      </c>
      <c r="D8" s="13" t="s">
        <v>323</v>
      </c>
      <c r="E8" s="83">
        <v>3.1956282437835828</v>
      </c>
      <c r="F8" s="91">
        <f t="shared" si="0"/>
        <v>2225906.9280494102</v>
      </c>
      <c r="G8" s="102">
        <v>3.1956282437835828</v>
      </c>
      <c r="H8" s="91">
        <f t="shared" si="1"/>
        <v>2334451.3050956153</v>
      </c>
      <c r="I8" s="91">
        <f t="shared" si="2"/>
        <v>2267086.9546598811</v>
      </c>
      <c r="J8" s="134">
        <f t="shared" si="3"/>
        <v>39350.760521218777</v>
      </c>
      <c r="K8" s="91">
        <f t="shared" si="4"/>
        <v>2227736.1941386624</v>
      </c>
      <c r="L8" s="121">
        <f t="shared" si="6"/>
        <v>2227736.1941386624</v>
      </c>
      <c r="M8" s="115">
        <v>2209768.1389320772</v>
      </c>
      <c r="N8" s="96">
        <f t="shared" si="5"/>
        <v>17968.05520658521</v>
      </c>
    </row>
    <row r="9" spans="1:14" s="11" customFormat="1" ht="15" customHeight="1">
      <c r="A9" s="12" t="s">
        <v>26</v>
      </c>
      <c r="B9" s="13" t="s">
        <v>27</v>
      </c>
      <c r="C9" s="13" t="s">
        <v>14</v>
      </c>
      <c r="D9" s="13" t="s">
        <v>323</v>
      </c>
      <c r="E9" s="83">
        <v>3.0895929185775683</v>
      </c>
      <c r="F9" s="91">
        <f t="shared" si="0"/>
        <v>2152048.2852447676</v>
      </c>
      <c r="G9" s="102">
        <v>3.0895929185775683</v>
      </c>
      <c r="H9" s="91">
        <f t="shared" si="1"/>
        <v>2256991.0110845882</v>
      </c>
      <c r="I9" s="91">
        <f t="shared" si="2"/>
        <v>2191861.9021290354</v>
      </c>
      <c r="J9" s="134">
        <f t="shared" si="3"/>
        <v>38045.048351135076</v>
      </c>
      <c r="K9" s="91">
        <f t="shared" si="4"/>
        <v>2153816.8537779003</v>
      </c>
      <c r="L9" s="121">
        <f t="shared" si="6"/>
        <v>2153816.8537779003</v>
      </c>
      <c r="M9" s="115">
        <v>1946028.3701734708</v>
      </c>
      <c r="N9" s="96">
        <f t="shared" si="5"/>
        <v>207788.48360442952</v>
      </c>
    </row>
    <row r="10" spans="1:14" s="11" customFormat="1" ht="15" customHeight="1">
      <c r="A10" s="12" t="s">
        <v>28</v>
      </c>
      <c r="B10" s="13" t="s">
        <v>29</v>
      </c>
      <c r="C10" s="13" t="s">
        <v>30</v>
      </c>
      <c r="D10" s="13" t="s">
        <v>323</v>
      </c>
      <c r="E10" s="83">
        <v>2.9830826860073389</v>
      </c>
      <c r="F10" s="91">
        <f t="shared" si="0"/>
        <v>2077858.8468933511</v>
      </c>
      <c r="G10" s="102">
        <v>2.9830826860073389</v>
      </c>
      <c r="H10" s="91">
        <f t="shared" si="1"/>
        <v>2179183.790575353</v>
      </c>
      <c r="I10" s="91">
        <f t="shared" si="2"/>
        <v>2116299.9342225739</v>
      </c>
      <c r="J10" s="134">
        <f t="shared" si="3"/>
        <v>36733.488202333778</v>
      </c>
      <c r="K10" s="91">
        <f t="shared" si="4"/>
        <v>2079566.4460202402</v>
      </c>
      <c r="L10" s="121">
        <f t="shared" si="6"/>
        <v>2079566.4460202402</v>
      </c>
      <c r="M10" s="115">
        <v>2398243.996858777</v>
      </c>
      <c r="N10" s="96">
        <f t="shared" si="5"/>
        <v>-318677.55083853682</v>
      </c>
    </row>
    <row r="11" spans="1:14" s="11" customFormat="1" ht="15" customHeight="1">
      <c r="A11" s="12" t="s">
        <v>69</v>
      </c>
      <c r="B11" s="13" t="s">
        <v>70</v>
      </c>
      <c r="C11" s="13" t="s">
        <v>2</v>
      </c>
      <c r="D11" s="13" t="s">
        <v>20</v>
      </c>
      <c r="E11" s="83">
        <v>2.9364752507866534</v>
      </c>
      <c r="F11" s="91">
        <f t="shared" si="0"/>
        <v>2045394.5534768219</v>
      </c>
      <c r="G11" s="102">
        <v>2.9364752507866534</v>
      </c>
      <c r="H11" s="91">
        <f t="shared" si="1"/>
        <v>2145136.4046850381</v>
      </c>
      <c r="I11" s="91">
        <f t="shared" si="2"/>
        <v>2083235.0404620066</v>
      </c>
      <c r="J11" s="135"/>
      <c r="K11" s="91">
        <f t="shared" si="4"/>
        <v>2083235.0404620066</v>
      </c>
      <c r="L11" s="121">
        <f>K11*1.07</f>
        <v>2229061.4932943471</v>
      </c>
      <c r="M11" s="115">
        <v>2194880.6078995233</v>
      </c>
      <c r="N11" s="96">
        <f t="shared" si="5"/>
        <v>34180.885394823737</v>
      </c>
    </row>
    <row r="12" spans="1:14" s="11" customFormat="1" ht="15" customHeight="1">
      <c r="A12" s="12" t="s">
        <v>95</v>
      </c>
      <c r="B12" s="13" t="s">
        <v>96</v>
      </c>
      <c r="C12" s="13" t="s">
        <v>97</v>
      </c>
      <c r="D12" s="13" t="s">
        <v>323</v>
      </c>
      <c r="E12" s="83">
        <v>2.55279397960933</v>
      </c>
      <c r="F12" s="91">
        <f t="shared" si="0"/>
        <v>1778142.3155678096</v>
      </c>
      <c r="G12" s="102">
        <v>2.55279397960933</v>
      </c>
      <c r="H12" s="91">
        <f t="shared" si="1"/>
        <v>1864851.8484376045</v>
      </c>
      <c r="I12" s="91">
        <f t="shared" si="2"/>
        <v>1811038.5462904719</v>
      </c>
      <c r="J12" s="134">
        <f>1000000/57612278*I12</f>
        <v>31434.940765412397</v>
      </c>
      <c r="K12" s="91">
        <f>I12-J12</f>
        <v>1779603.6055250596</v>
      </c>
      <c r="L12" s="121">
        <f>K12*1</f>
        <v>1779603.6055250596</v>
      </c>
      <c r="M12" s="115">
        <v>1764995.7897432654</v>
      </c>
      <c r="N12" s="96">
        <f t="shared" si="5"/>
        <v>14607.815781794256</v>
      </c>
    </row>
    <row r="13" spans="1:14" s="11" customFormat="1" ht="15" customHeight="1">
      <c r="A13" s="99" t="s">
        <v>305</v>
      </c>
      <c r="B13" s="100" t="s">
        <v>351</v>
      </c>
      <c r="C13" s="100" t="s">
        <v>2</v>
      </c>
      <c r="D13" s="100" t="s">
        <v>306</v>
      </c>
      <c r="E13" s="83">
        <v>2.2142144091988625</v>
      </c>
      <c r="F13" s="91">
        <f t="shared" si="0"/>
        <v>1542305.5554757332</v>
      </c>
      <c r="G13" s="102">
        <v>2.2142144091988625</v>
      </c>
      <c r="H13" s="91">
        <f t="shared" si="1"/>
        <v>1617514.71791844</v>
      </c>
      <c r="I13" s="91">
        <f t="shared" si="2"/>
        <v>1570838.7268386632</v>
      </c>
      <c r="J13" s="135"/>
      <c r="K13" s="91">
        <f>I13-J13</f>
        <v>1570838.7268386632</v>
      </c>
      <c r="L13" s="121">
        <f>K13*1.07</f>
        <v>1680797.4377173698</v>
      </c>
      <c r="M13" s="115">
        <v>1280523.6201524532</v>
      </c>
      <c r="N13" s="96">
        <f t="shared" si="5"/>
        <v>400273.81756491656</v>
      </c>
    </row>
    <row r="14" spans="1:14" s="11" customFormat="1" ht="15" customHeight="1">
      <c r="A14" s="12" t="s">
        <v>31</v>
      </c>
      <c r="B14" s="13" t="s">
        <v>32</v>
      </c>
      <c r="C14" s="13" t="s">
        <v>6</v>
      </c>
      <c r="D14" s="13" t="s">
        <v>323</v>
      </c>
      <c r="E14" s="83">
        <v>2.1508434438385216</v>
      </c>
      <c r="F14" s="91">
        <f t="shared" si="0"/>
        <v>1498164.6667139817</v>
      </c>
      <c r="G14" s="102">
        <v>2.1508434438385216</v>
      </c>
      <c r="H14" s="91">
        <f t="shared" si="1"/>
        <v>1571221.3378676171</v>
      </c>
      <c r="I14" s="91">
        <f t="shared" si="2"/>
        <v>1525881.2167928352</v>
      </c>
      <c r="J14" s="134">
        <f t="shared" ref="J14:J19" si="7">1000000/57612278*I14</f>
        <v>26485.347737731099</v>
      </c>
      <c r="K14" s="91">
        <f t="shared" ref="K14:K38" si="8">I14-J14</f>
        <v>1499395.869055104</v>
      </c>
      <c r="L14" s="121">
        <f t="shared" ref="L14:L30" si="9">K14*1</f>
        <v>1499395.869055104</v>
      </c>
      <c r="M14" s="115">
        <v>1486616.514199822</v>
      </c>
      <c r="N14" s="96">
        <f t="shared" si="5"/>
        <v>12779.354855281999</v>
      </c>
    </row>
    <row r="15" spans="1:14" s="11" customFormat="1" ht="15" customHeight="1">
      <c r="A15" s="12" t="s">
        <v>67</v>
      </c>
      <c r="B15" s="13" t="s">
        <v>68</v>
      </c>
      <c r="C15" s="13" t="s">
        <v>7</v>
      </c>
      <c r="D15" s="13" t="s">
        <v>323</v>
      </c>
      <c r="E15" s="83">
        <v>1.9818253088586746</v>
      </c>
      <c r="F15" s="91">
        <f t="shared" si="0"/>
        <v>1380435.503958744</v>
      </c>
      <c r="G15" s="102">
        <v>1.9818253088586746</v>
      </c>
      <c r="H15" s="91">
        <f t="shared" si="1"/>
        <v>1447751.2169121923</v>
      </c>
      <c r="I15" s="91">
        <f t="shared" si="2"/>
        <v>1405974.0249412339</v>
      </c>
      <c r="J15" s="134">
        <f t="shared" si="7"/>
        <v>24404.069301707423</v>
      </c>
      <c r="K15" s="91">
        <f t="shared" si="8"/>
        <v>1381569.9556395265</v>
      </c>
      <c r="L15" s="121">
        <f t="shared" si="9"/>
        <v>1381569.9556395265</v>
      </c>
      <c r="M15" s="115">
        <v>1350895.4135525157</v>
      </c>
      <c r="N15" s="96">
        <f t="shared" si="5"/>
        <v>30674.542087010806</v>
      </c>
    </row>
    <row r="16" spans="1:14" s="11" customFormat="1" ht="15" customHeight="1">
      <c r="A16" s="12" t="s">
        <v>57</v>
      </c>
      <c r="B16" s="13" t="s">
        <v>58</v>
      </c>
      <c r="C16" s="13" t="s">
        <v>14</v>
      </c>
      <c r="D16" s="13" t="s">
        <v>323</v>
      </c>
      <c r="E16" s="83">
        <v>1.9772997962252667</v>
      </c>
      <c r="F16" s="91">
        <f t="shared" si="0"/>
        <v>1377283.2693572151</v>
      </c>
      <c r="G16" s="102">
        <v>1.9772997962252667</v>
      </c>
      <c r="H16" s="91">
        <f t="shared" si="1"/>
        <v>1444445.2663862396</v>
      </c>
      <c r="I16" s="91">
        <f t="shared" si="2"/>
        <v>1402763.4729396654</v>
      </c>
      <c r="J16" s="134">
        <f t="shared" si="7"/>
        <v>24348.342430404598</v>
      </c>
      <c r="K16" s="91">
        <f t="shared" si="8"/>
        <v>1378415.1305092608</v>
      </c>
      <c r="L16" s="121">
        <f t="shared" si="9"/>
        <v>1378415.1305092608</v>
      </c>
      <c r="M16" s="115">
        <v>1299363.2597988213</v>
      </c>
      <c r="N16" s="96">
        <f t="shared" si="5"/>
        <v>79051.870710439514</v>
      </c>
    </row>
    <row r="17" spans="1:14" s="11" customFormat="1" ht="15" customHeight="1">
      <c r="A17" s="12" t="s">
        <v>76</v>
      </c>
      <c r="B17" s="13" t="s">
        <v>77</v>
      </c>
      <c r="C17" s="13" t="s">
        <v>5</v>
      </c>
      <c r="D17" s="13" t="s">
        <v>323</v>
      </c>
      <c r="E17" s="83">
        <v>1.9193885067662793</v>
      </c>
      <c r="F17" s="91">
        <f t="shared" si="0"/>
        <v>1336945.3043045553</v>
      </c>
      <c r="G17" s="102">
        <v>1.9193885067662793</v>
      </c>
      <c r="H17" s="91">
        <f t="shared" si="1"/>
        <v>1402140.2562461244</v>
      </c>
      <c r="I17" s="91">
        <f t="shared" si="2"/>
        <v>1361679.2419702469</v>
      </c>
      <c r="J17" s="134">
        <f t="shared" si="7"/>
        <v>23635.226539215251</v>
      </c>
      <c r="K17" s="91">
        <f t="shared" si="8"/>
        <v>1338044.0154310316</v>
      </c>
      <c r="L17" s="121">
        <f t="shared" si="9"/>
        <v>1338044.0154310316</v>
      </c>
      <c r="M17" s="115">
        <v>1551869.7357201637</v>
      </c>
      <c r="N17" s="96">
        <f t="shared" si="5"/>
        <v>-213825.72028913209</v>
      </c>
    </row>
    <row r="18" spans="1:14" s="11" customFormat="1" ht="15" customHeight="1">
      <c r="A18" s="12" t="s">
        <v>71</v>
      </c>
      <c r="B18" s="13" t="s">
        <v>72</v>
      </c>
      <c r="C18" s="13" t="s">
        <v>73</v>
      </c>
      <c r="D18" s="13" t="s">
        <v>323</v>
      </c>
      <c r="E18" s="83">
        <v>1.7928241784331271</v>
      </c>
      <c r="F18" s="91">
        <f t="shared" si="0"/>
        <v>1248787.2352836325</v>
      </c>
      <c r="G18" s="102">
        <v>1.7928241784331271</v>
      </c>
      <c r="H18" s="91">
        <f t="shared" si="1"/>
        <v>1309683.2371824619</v>
      </c>
      <c r="I18" s="91">
        <f t="shared" si="2"/>
        <v>1271890.2190300645</v>
      </c>
      <c r="J18" s="134">
        <f t="shared" si="7"/>
        <v>22076.721545884098</v>
      </c>
      <c r="K18" s="91">
        <f t="shared" si="8"/>
        <v>1249813.4974841804</v>
      </c>
      <c r="L18" s="121">
        <f t="shared" si="9"/>
        <v>1249813.4974841804</v>
      </c>
      <c r="M18" s="115">
        <v>1321146.8196428479</v>
      </c>
      <c r="N18" s="96">
        <f t="shared" si="5"/>
        <v>-71333.322158667492</v>
      </c>
    </row>
    <row r="19" spans="1:14" s="11" customFormat="1" ht="15" customHeight="1">
      <c r="A19" s="12" t="s">
        <v>49</v>
      </c>
      <c r="B19" s="13" t="s">
        <v>50</v>
      </c>
      <c r="C19" s="13" t="s">
        <v>51</v>
      </c>
      <c r="D19" s="13" t="s">
        <v>323</v>
      </c>
      <c r="E19" s="83">
        <v>1.7558187110380701</v>
      </c>
      <c r="F19" s="91">
        <f t="shared" si="0"/>
        <v>1223011.1687431645</v>
      </c>
      <c r="G19" s="102">
        <v>1.7558187110380701</v>
      </c>
      <c r="H19" s="91">
        <f t="shared" si="1"/>
        <v>1282650.2236196005</v>
      </c>
      <c r="I19" s="91">
        <f t="shared" si="2"/>
        <v>1245637.286591623</v>
      </c>
      <c r="J19" s="134">
        <f t="shared" si="7"/>
        <v>21621.038602077548</v>
      </c>
      <c r="K19" s="91">
        <f t="shared" si="8"/>
        <v>1224016.2479895453</v>
      </c>
      <c r="L19" s="121">
        <f t="shared" si="9"/>
        <v>1224016.2479895453</v>
      </c>
      <c r="M19" s="115">
        <v>1339338.59468666</v>
      </c>
      <c r="N19" s="96">
        <f t="shared" si="5"/>
        <v>-115322.34669711464</v>
      </c>
    </row>
    <row r="20" spans="1:14" s="11" customFormat="1" ht="15" customHeight="1">
      <c r="A20" s="12" t="s">
        <v>117</v>
      </c>
      <c r="B20" s="13" t="s">
        <v>118</v>
      </c>
      <c r="C20" s="13" t="s">
        <v>4</v>
      </c>
      <c r="D20" s="13" t="s">
        <v>20</v>
      </c>
      <c r="E20" s="83">
        <v>1.6971618423754633</v>
      </c>
      <c r="F20" s="91">
        <f t="shared" si="0"/>
        <v>1182153.8723452601</v>
      </c>
      <c r="G20" s="102">
        <v>1.6971618423754633</v>
      </c>
      <c r="H20" s="91">
        <f t="shared" si="1"/>
        <v>1239800.5574018182</v>
      </c>
      <c r="I20" s="91">
        <f t="shared" si="2"/>
        <v>1204024.1164724519</v>
      </c>
      <c r="J20" s="135"/>
      <c r="K20" s="91">
        <f t="shared" si="8"/>
        <v>1204024.1164724519</v>
      </c>
      <c r="L20" s="121">
        <f t="shared" si="9"/>
        <v>1204024.1164724519</v>
      </c>
      <c r="M20" s="115">
        <v>1154282.9211581165</v>
      </c>
      <c r="N20" s="96">
        <f t="shared" si="5"/>
        <v>49741.195314335404</v>
      </c>
    </row>
    <row r="21" spans="1:14" s="11" customFormat="1" ht="15" customHeight="1">
      <c r="A21" s="12" t="s">
        <v>61</v>
      </c>
      <c r="B21" s="13" t="s">
        <v>62</v>
      </c>
      <c r="C21" s="13" t="s">
        <v>4</v>
      </c>
      <c r="D21" s="13" t="s">
        <v>323</v>
      </c>
      <c r="E21" s="83">
        <v>1.6436943675315414</v>
      </c>
      <c r="F21" s="91">
        <f t="shared" si="0"/>
        <v>1144911.2353420639</v>
      </c>
      <c r="G21" s="102">
        <v>1.6436943675315414</v>
      </c>
      <c r="H21" s="91">
        <f t="shared" si="1"/>
        <v>1200741.8162380529</v>
      </c>
      <c r="I21" s="91">
        <f t="shared" si="2"/>
        <v>1166092.4781621885</v>
      </c>
      <c r="J21" s="134">
        <f t="shared" ref="J21:J30" si="10">1000000/57612278*I21</f>
        <v>20240.346652534525</v>
      </c>
      <c r="K21" s="91">
        <f t="shared" si="8"/>
        <v>1145852.131509654</v>
      </c>
      <c r="L21" s="121">
        <f t="shared" si="9"/>
        <v>1145852.131509654</v>
      </c>
      <c r="M21" s="115">
        <v>1386258.4634331882</v>
      </c>
      <c r="N21" s="96">
        <f t="shared" si="5"/>
        <v>-240406.33192353416</v>
      </c>
    </row>
    <row r="22" spans="1:14" s="11" customFormat="1" ht="15" customHeight="1">
      <c r="A22" s="12" t="s">
        <v>63</v>
      </c>
      <c r="B22" s="13" t="s">
        <v>64</v>
      </c>
      <c r="C22" s="13" t="s">
        <v>6</v>
      </c>
      <c r="D22" s="13" t="s">
        <v>323</v>
      </c>
      <c r="E22" s="83">
        <v>1.5430202288496011</v>
      </c>
      <c r="F22" s="91">
        <f t="shared" si="0"/>
        <v>1074786.9137150224</v>
      </c>
      <c r="G22" s="102">
        <v>1.5430202288496011</v>
      </c>
      <c r="H22" s="91">
        <f t="shared" si="1"/>
        <v>1127197.9442646431</v>
      </c>
      <c r="I22" s="91">
        <f t="shared" si="2"/>
        <v>1094670.8330063627</v>
      </c>
      <c r="J22" s="134">
        <f t="shared" si="10"/>
        <v>19000.65178825879</v>
      </c>
      <c r="K22" s="91">
        <f t="shared" si="8"/>
        <v>1075670.181218104</v>
      </c>
      <c r="L22" s="121">
        <f t="shared" si="9"/>
        <v>1075670.181218104</v>
      </c>
      <c r="M22" s="115">
        <v>1123817.0035662113</v>
      </c>
      <c r="N22" s="96">
        <f t="shared" si="5"/>
        <v>-48146.822348107351</v>
      </c>
    </row>
    <row r="23" spans="1:14" s="11" customFormat="1" ht="15" customHeight="1">
      <c r="A23" s="12" t="s">
        <v>65</v>
      </c>
      <c r="B23" s="13" t="s">
        <v>66</v>
      </c>
      <c r="C23" s="13" t="s">
        <v>3</v>
      </c>
      <c r="D23" s="13" t="s">
        <v>323</v>
      </c>
      <c r="E23" s="83">
        <v>1.5285460846823351</v>
      </c>
      <c r="F23" s="91">
        <f t="shared" si="0"/>
        <v>1064704.9844911906</v>
      </c>
      <c r="G23" s="102">
        <v>1.5285460846823351</v>
      </c>
      <c r="H23" s="91">
        <f t="shared" si="1"/>
        <v>1116624.3787045234</v>
      </c>
      <c r="I23" s="91">
        <f t="shared" si="2"/>
        <v>1084402.3847019307</v>
      </c>
      <c r="J23" s="134">
        <f t="shared" si="10"/>
        <v>18822.418108548507</v>
      </c>
      <c r="K23" s="91">
        <f t="shared" si="8"/>
        <v>1065579.9665933822</v>
      </c>
      <c r="L23" s="121">
        <f t="shared" si="9"/>
        <v>1065579.9665933822</v>
      </c>
      <c r="M23" s="115">
        <v>1396737.2566138557</v>
      </c>
      <c r="N23" s="96">
        <f t="shared" si="5"/>
        <v>-331157.29002047353</v>
      </c>
    </row>
    <row r="24" spans="1:14" s="11" customFormat="1" ht="15" customHeight="1">
      <c r="A24" s="12" t="s">
        <v>47</v>
      </c>
      <c r="B24" s="13" t="s">
        <v>48</v>
      </c>
      <c r="C24" s="13" t="s">
        <v>16</v>
      </c>
      <c r="D24" s="13" t="s">
        <v>323</v>
      </c>
      <c r="E24" s="83">
        <v>1.5232473456853781</v>
      </c>
      <c r="F24" s="91">
        <f t="shared" si="0"/>
        <v>1061014.1609837331</v>
      </c>
      <c r="G24" s="102">
        <v>1.5232473456853781</v>
      </c>
      <c r="H24" s="91">
        <f t="shared" si="1"/>
        <v>1112753.5754623534</v>
      </c>
      <c r="I24" s="91">
        <f t="shared" si="2"/>
        <v>1080643.2797185779</v>
      </c>
      <c r="J24" s="134">
        <f t="shared" si="10"/>
        <v>18757.169777570292</v>
      </c>
      <c r="K24" s="91">
        <f t="shared" si="8"/>
        <v>1061886.1099410076</v>
      </c>
      <c r="L24" s="121">
        <f t="shared" si="9"/>
        <v>1061886.1099410076</v>
      </c>
      <c r="M24" s="115">
        <v>1056193.5128916169</v>
      </c>
      <c r="N24" s="96">
        <f t="shared" si="5"/>
        <v>5692.5970493906643</v>
      </c>
    </row>
    <row r="25" spans="1:14" s="11" customFormat="1" ht="15" customHeight="1">
      <c r="A25" s="15" t="s">
        <v>0</v>
      </c>
      <c r="B25" s="16" t="s">
        <v>334</v>
      </c>
      <c r="C25" s="16" t="s">
        <v>1</v>
      </c>
      <c r="D25" s="16" t="s">
        <v>323</v>
      </c>
      <c r="E25" s="83">
        <v>1.4902025072227416</v>
      </c>
      <c r="F25" s="91">
        <f t="shared" si="0"/>
        <v>1037996.860703783</v>
      </c>
      <c r="G25" s="102">
        <v>1.4902025072227416</v>
      </c>
      <c r="H25" s="91">
        <f t="shared" si="1"/>
        <v>1088613.8569497766</v>
      </c>
      <c r="I25" s="91">
        <f t="shared" si="2"/>
        <v>1057200.1516440846</v>
      </c>
      <c r="J25" s="134">
        <f t="shared" si="10"/>
        <v>18350.257763528887</v>
      </c>
      <c r="K25" s="91">
        <f t="shared" si="8"/>
        <v>1038849.8938805558</v>
      </c>
      <c r="L25" s="121">
        <f t="shared" si="9"/>
        <v>1038849.8938805558</v>
      </c>
      <c r="M25" s="115">
        <v>1060616.5316394351</v>
      </c>
      <c r="N25" s="96">
        <f t="shared" si="5"/>
        <v>-21766.63775887934</v>
      </c>
    </row>
    <row r="26" spans="1:14" s="11" customFormat="1" ht="15" customHeight="1">
      <c r="A26" s="12" t="s">
        <v>98</v>
      </c>
      <c r="B26" s="13" t="s">
        <v>99</v>
      </c>
      <c r="C26" s="13" t="s">
        <v>100</v>
      </c>
      <c r="D26" s="13" t="s">
        <v>323</v>
      </c>
      <c r="E26" s="83">
        <v>1.478339368727464</v>
      </c>
      <c r="F26" s="91">
        <f t="shared" si="0"/>
        <v>1029733.6210054808</v>
      </c>
      <c r="G26" s="102">
        <v>1.478339368727464</v>
      </c>
      <c r="H26" s="91">
        <f t="shared" si="1"/>
        <v>1079947.6676967859</v>
      </c>
      <c r="I26" s="91">
        <f t="shared" si="2"/>
        <v>1048784.0392329225</v>
      </c>
      <c r="J26" s="134">
        <f t="shared" si="10"/>
        <v>18204.175839617423</v>
      </c>
      <c r="K26" s="91">
        <f t="shared" si="8"/>
        <v>1030579.8633933051</v>
      </c>
      <c r="L26" s="121">
        <f t="shared" si="9"/>
        <v>1030579.8633933051</v>
      </c>
      <c r="M26" s="115">
        <v>1029537.2848144129</v>
      </c>
      <c r="N26" s="96">
        <f t="shared" si="5"/>
        <v>1042.5785788921639</v>
      </c>
    </row>
    <row r="27" spans="1:14" s="42" customFormat="1" ht="15" customHeight="1">
      <c r="A27" s="15" t="s">
        <v>18</v>
      </c>
      <c r="B27" s="16" t="s">
        <v>317</v>
      </c>
      <c r="C27" s="16" t="s">
        <v>13</v>
      </c>
      <c r="D27" s="16" t="s">
        <v>323</v>
      </c>
      <c r="E27" s="83">
        <v>1.4706279560629076</v>
      </c>
      <c r="F27" s="91">
        <f t="shared" si="0"/>
        <v>1024362.2556382875</v>
      </c>
      <c r="G27" s="102">
        <v>1.4706279560629076</v>
      </c>
      <c r="H27" s="91">
        <f t="shared" si="1"/>
        <v>1074314.3724616712</v>
      </c>
      <c r="I27" s="91">
        <f t="shared" si="2"/>
        <v>1043313.3018003622</v>
      </c>
      <c r="J27" s="134">
        <f t="shared" si="10"/>
        <v>18109.218000377667</v>
      </c>
      <c r="K27" s="91">
        <f t="shared" si="8"/>
        <v>1025204.0837999845</v>
      </c>
      <c r="L27" s="121">
        <f t="shared" si="9"/>
        <v>1025204.0837999845</v>
      </c>
      <c r="M27" s="115">
        <v>1130950.3142943149</v>
      </c>
      <c r="N27" s="96">
        <f t="shared" si="5"/>
        <v>-105746.2304943304</v>
      </c>
    </row>
    <row r="28" spans="1:14" s="11" customFormat="1" ht="15" customHeight="1">
      <c r="A28" s="12" t="s">
        <v>44</v>
      </c>
      <c r="B28" s="13" t="s">
        <v>45</v>
      </c>
      <c r="C28" s="13" t="s">
        <v>46</v>
      </c>
      <c r="D28" s="13" t="s">
        <v>323</v>
      </c>
      <c r="E28" s="83">
        <v>1.4484707246159725</v>
      </c>
      <c r="F28" s="91">
        <f t="shared" si="0"/>
        <v>1008928.6910238587</v>
      </c>
      <c r="G28" s="102">
        <v>1.4484707246159725</v>
      </c>
      <c r="H28" s="91">
        <f t="shared" si="1"/>
        <v>1058128.2037578416</v>
      </c>
      <c r="I28" s="91">
        <f t="shared" si="2"/>
        <v>1027594.2110511665</v>
      </c>
      <c r="J28" s="134">
        <f t="shared" si="10"/>
        <v>17836.375278394069</v>
      </c>
      <c r="K28" s="91">
        <f t="shared" si="8"/>
        <v>1009757.8357727724</v>
      </c>
      <c r="L28" s="121">
        <f t="shared" si="9"/>
        <v>1009757.8357727724</v>
      </c>
      <c r="M28" s="115">
        <v>1152396.376630021</v>
      </c>
      <c r="N28" s="96">
        <f t="shared" si="5"/>
        <v>-142638.54085724859</v>
      </c>
    </row>
    <row r="29" spans="1:14" s="11" customFormat="1" ht="15" customHeight="1">
      <c r="A29" s="12" t="s">
        <v>74</v>
      </c>
      <c r="B29" s="13" t="s">
        <v>75</v>
      </c>
      <c r="C29" s="13" t="s">
        <v>15</v>
      </c>
      <c r="D29" s="13" t="s">
        <v>323</v>
      </c>
      <c r="E29" s="83">
        <v>1.4281889474856539</v>
      </c>
      <c r="F29" s="91">
        <f t="shared" si="0"/>
        <v>994801.46946254268</v>
      </c>
      <c r="G29" s="102">
        <v>1.4281889474856539</v>
      </c>
      <c r="H29" s="91">
        <f t="shared" si="1"/>
        <v>1043312.0807674301</v>
      </c>
      <c r="I29" s="91">
        <f t="shared" si="2"/>
        <v>1013205.6311408126</v>
      </c>
      <c r="J29" s="134">
        <f t="shared" si="10"/>
        <v>17586.626780159822</v>
      </c>
      <c r="K29" s="91">
        <f t="shared" si="8"/>
        <v>995619.00436065288</v>
      </c>
      <c r="L29" s="121">
        <f t="shared" si="9"/>
        <v>995619.00436065288</v>
      </c>
      <c r="M29" s="115">
        <v>1070778.4130253729</v>
      </c>
      <c r="N29" s="96">
        <f t="shared" si="5"/>
        <v>-75159.408664720017</v>
      </c>
    </row>
    <row r="30" spans="1:14" s="11" customFormat="1" ht="15" customHeight="1">
      <c r="A30" s="12" t="s">
        <v>83</v>
      </c>
      <c r="B30" s="13" t="s">
        <v>84</v>
      </c>
      <c r="C30" s="13" t="s">
        <v>85</v>
      </c>
      <c r="D30" s="13" t="s">
        <v>323</v>
      </c>
      <c r="E30" s="83">
        <v>1.2067851185966736</v>
      </c>
      <c r="F30" s="91">
        <f t="shared" si="0"/>
        <v>840583.18153141905</v>
      </c>
      <c r="G30" s="102">
        <v>1.2067851185966736</v>
      </c>
      <c r="H30" s="91">
        <f t="shared" si="1"/>
        <v>881573.47481147095</v>
      </c>
      <c r="I30" s="91">
        <f t="shared" si="2"/>
        <v>856134.25302842516</v>
      </c>
      <c r="J30" s="134">
        <f t="shared" si="10"/>
        <v>14860.274280916738</v>
      </c>
      <c r="K30" s="91">
        <f t="shared" si="8"/>
        <v>841273.97874750837</v>
      </c>
      <c r="L30" s="121">
        <f t="shared" si="9"/>
        <v>841273.97874750837</v>
      </c>
      <c r="M30" s="115">
        <v>808273.3805465746</v>
      </c>
      <c r="N30" s="96">
        <f t="shared" si="5"/>
        <v>33000.598200933775</v>
      </c>
    </row>
    <row r="31" spans="1:14" s="11" customFormat="1" ht="15" customHeight="1">
      <c r="A31" s="12" t="s">
        <v>52</v>
      </c>
      <c r="B31" s="13" t="s">
        <v>53</v>
      </c>
      <c r="C31" s="13" t="s">
        <v>2</v>
      </c>
      <c r="D31" s="13" t="s">
        <v>20</v>
      </c>
      <c r="E31" s="83">
        <v>1.1909915080788456</v>
      </c>
      <c r="F31" s="91">
        <f t="shared" si="0"/>
        <v>829582.18129337998</v>
      </c>
      <c r="G31" s="102">
        <v>1.1909915080788456</v>
      </c>
      <c r="H31" s="91">
        <f t="shared" si="1"/>
        <v>870036.02055431914</v>
      </c>
      <c r="I31" s="91">
        <f t="shared" si="2"/>
        <v>844929.73058699316</v>
      </c>
      <c r="J31" s="135"/>
      <c r="K31" s="91">
        <f t="shared" si="8"/>
        <v>844929.73058699316</v>
      </c>
      <c r="L31" s="121">
        <f>K31*1.07</f>
        <v>904074.81172808271</v>
      </c>
      <c r="M31" s="115">
        <v>985440.54161154886</v>
      </c>
      <c r="N31" s="96">
        <f t="shared" si="5"/>
        <v>-81365.729883466149</v>
      </c>
    </row>
    <row r="32" spans="1:14" s="11" customFormat="1" ht="15" customHeight="1">
      <c r="A32" s="12" t="s">
        <v>210</v>
      </c>
      <c r="B32" s="13" t="s">
        <v>211</v>
      </c>
      <c r="C32" s="13" t="s">
        <v>8</v>
      </c>
      <c r="D32" s="13" t="s">
        <v>20</v>
      </c>
      <c r="E32" s="83">
        <v>1.1655898326246188</v>
      </c>
      <c r="F32" s="91">
        <f t="shared" si="0"/>
        <v>811888.70725189347</v>
      </c>
      <c r="G32" s="102">
        <v>1.1655898326246188</v>
      </c>
      <c r="H32" s="91">
        <f t="shared" si="1"/>
        <v>851479.73994468048</v>
      </c>
      <c r="I32" s="91">
        <f t="shared" si="2"/>
        <v>826908.92132646462</v>
      </c>
      <c r="J32" s="135"/>
      <c r="K32" s="91">
        <f t="shared" si="8"/>
        <v>826908.92132646462</v>
      </c>
      <c r="L32" s="121">
        <f>K32*1</f>
        <v>826908.92132646462</v>
      </c>
      <c r="M32" s="115">
        <v>670610.57697903086</v>
      </c>
      <c r="N32" s="96">
        <f t="shared" si="5"/>
        <v>156298.34434743377</v>
      </c>
    </row>
    <row r="33" spans="1:15" s="11" customFormat="1" ht="15" customHeight="1">
      <c r="A33" s="12" t="s">
        <v>10</v>
      </c>
      <c r="B33" s="13" t="s">
        <v>335</v>
      </c>
      <c r="C33" s="13" t="s">
        <v>2</v>
      </c>
      <c r="D33" s="13" t="s">
        <v>282</v>
      </c>
      <c r="E33" s="83">
        <v>1.1506394398312998</v>
      </c>
      <c r="F33" s="91">
        <f t="shared" si="0"/>
        <v>801475.0482286812</v>
      </c>
      <c r="G33" s="102">
        <v>1.1506394398312998</v>
      </c>
      <c r="H33" s="91">
        <f t="shared" si="1"/>
        <v>840558.26807574579</v>
      </c>
      <c r="I33" s="91">
        <f t="shared" si="2"/>
        <v>816302.60610982205</v>
      </c>
      <c r="J33" s="135"/>
      <c r="K33" s="91">
        <f t="shared" si="8"/>
        <v>816302.60610982205</v>
      </c>
      <c r="L33" s="121">
        <f>K33*1.07</f>
        <v>873443.78853750962</v>
      </c>
      <c r="M33" s="115">
        <v>814700.13207120122</v>
      </c>
      <c r="N33" s="96">
        <f t="shared" si="5"/>
        <v>58743.656466308399</v>
      </c>
    </row>
    <row r="34" spans="1:15" s="11" customFormat="1" ht="15" customHeight="1">
      <c r="A34" s="23" t="s">
        <v>327</v>
      </c>
      <c r="B34" s="13" t="s">
        <v>318</v>
      </c>
      <c r="C34" s="13" t="s">
        <v>15</v>
      </c>
      <c r="D34" s="13" t="s">
        <v>20</v>
      </c>
      <c r="E34" s="83">
        <v>0.80557417223567662</v>
      </c>
      <c r="F34" s="91">
        <f t="shared" si="0"/>
        <v>561120.69184681354</v>
      </c>
      <c r="G34" s="102">
        <v>0.80557417223567662</v>
      </c>
      <c r="H34" s="91">
        <f t="shared" si="1"/>
        <v>588483.24469066539</v>
      </c>
      <c r="I34" s="91">
        <f t="shared" si="2"/>
        <v>571501.61331785913</v>
      </c>
      <c r="J34" s="135"/>
      <c r="K34" s="91">
        <f t="shared" si="8"/>
        <v>571501.61331785913</v>
      </c>
      <c r="L34" s="121">
        <f t="shared" ref="L34:L40" si="11">K34*1</f>
        <v>571501.61331785913</v>
      </c>
      <c r="M34" s="115">
        <v>650919.44879083417</v>
      </c>
      <c r="N34" s="96">
        <f t="shared" si="5"/>
        <v>-79417.835472975043</v>
      </c>
    </row>
    <row r="35" spans="1:15" s="11" customFormat="1" ht="15" customHeight="1">
      <c r="A35" s="12" t="s">
        <v>252</v>
      </c>
      <c r="B35" s="13" t="s">
        <v>253</v>
      </c>
      <c r="C35" s="13" t="s">
        <v>9</v>
      </c>
      <c r="D35" s="13" t="s">
        <v>20</v>
      </c>
      <c r="E35" s="83">
        <v>0.74357036596283821</v>
      </c>
      <c r="F35" s="91">
        <f t="shared" si="0"/>
        <v>517932.09435690747</v>
      </c>
      <c r="G35" s="102">
        <v>0.74357036596283821</v>
      </c>
      <c r="H35" s="91">
        <f t="shared" si="1"/>
        <v>543188.59355091094</v>
      </c>
      <c r="I35" s="91">
        <f t="shared" si="2"/>
        <v>527514.01225260505</v>
      </c>
      <c r="J35" s="135"/>
      <c r="K35" s="91">
        <f t="shared" si="8"/>
        <v>527514.01225260505</v>
      </c>
      <c r="L35" s="121">
        <f t="shared" si="11"/>
        <v>527514.01225260505</v>
      </c>
      <c r="M35" s="115">
        <v>606457.00751100667</v>
      </c>
      <c r="N35" s="96">
        <f t="shared" si="5"/>
        <v>-78942.995258401614</v>
      </c>
    </row>
    <row r="36" spans="1:15" s="42" customFormat="1" ht="15" customHeight="1">
      <c r="A36" s="12" t="s">
        <v>218</v>
      </c>
      <c r="B36" s="13" t="s">
        <v>219</v>
      </c>
      <c r="C36" s="13" t="s">
        <v>14</v>
      </c>
      <c r="D36" s="13" t="s">
        <v>20</v>
      </c>
      <c r="E36" s="83">
        <v>0.73310261640655139</v>
      </c>
      <c r="F36" s="91">
        <f t="shared" si="0"/>
        <v>510640.8093634948</v>
      </c>
      <c r="G36" s="102">
        <v>0.73310261640655139</v>
      </c>
      <c r="H36" s="91">
        <f t="shared" si="1"/>
        <v>535541.75551190448</v>
      </c>
      <c r="I36" s="91">
        <f t="shared" si="2"/>
        <v>520087.8360351841</v>
      </c>
      <c r="J36" s="135"/>
      <c r="K36" s="91">
        <f t="shared" si="8"/>
        <v>520087.8360351841</v>
      </c>
      <c r="L36" s="121">
        <f t="shared" si="11"/>
        <v>520087.8360351841</v>
      </c>
      <c r="M36" s="115">
        <v>477053.01722990046</v>
      </c>
      <c r="N36" s="96">
        <f t="shared" si="5"/>
        <v>43034.818805283634</v>
      </c>
    </row>
    <row r="37" spans="1:15" s="11" customFormat="1" ht="15" customHeight="1">
      <c r="A37" s="12" t="s">
        <v>189</v>
      </c>
      <c r="B37" s="13" t="s">
        <v>190</v>
      </c>
      <c r="C37" s="13" t="s">
        <v>30</v>
      </c>
      <c r="D37" s="13" t="s">
        <v>20</v>
      </c>
      <c r="E37" s="83">
        <v>0.70506981183308559</v>
      </c>
      <c r="F37" s="91">
        <f t="shared" si="0"/>
        <v>491114.62885920249</v>
      </c>
      <c r="G37" s="102">
        <v>0.70506981183308559</v>
      </c>
      <c r="H37" s="91">
        <f t="shared" si="1"/>
        <v>515063.3981343467</v>
      </c>
      <c r="I37" s="91">
        <f t="shared" si="2"/>
        <v>500200.41462605662</v>
      </c>
      <c r="J37" s="135"/>
      <c r="K37" s="91">
        <f t="shared" si="8"/>
        <v>500200.41462605662</v>
      </c>
      <c r="L37" s="121">
        <f t="shared" si="11"/>
        <v>500200.41462605662</v>
      </c>
      <c r="M37" s="115">
        <v>497118.352885272</v>
      </c>
      <c r="N37" s="96">
        <f t="shared" si="5"/>
        <v>3082.0617407846148</v>
      </c>
    </row>
    <row r="38" spans="1:15" s="11" customFormat="1" ht="15" customHeight="1">
      <c r="A38" s="12" t="s">
        <v>175</v>
      </c>
      <c r="B38" s="13" t="s">
        <v>176</v>
      </c>
      <c r="C38" s="13" t="s">
        <v>1</v>
      </c>
      <c r="D38" s="13" t="s">
        <v>20</v>
      </c>
      <c r="E38" s="83">
        <v>0.65923960928090719</v>
      </c>
      <c r="F38" s="91">
        <f t="shared" si="0"/>
        <v>459191.714930385</v>
      </c>
      <c r="G38" s="102">
        <v>0.65923960928090719</v>
      </c>
      <c r="H38" s="91">
        <f t="shared" si="1"/>
        <v>481583.79162227741</v>
      </c>
      <c r="I38" s="91">
        <f t="shared" si="2"/>
        <v>467686.91605575784</v>
      </c>
      <c r="J38" s="135"/>
      <c r="K38" s="91">
        <f t="shared" si="8"/>
        <v>467686.91605575784</v>
      </c>
      <c r="L38" s="121">
        <f t="shared" si="11"/>
        <v>467686.91605575784</v>
      </c>
      <c r="M38" s="115">
        <v>460150.74194574851</v>
      </c>
      <c r="N38" s="96">
        <f t="shared" si="5"/>
        <v>7536.174110009335</v>
      </c>
    </row>
    <row r="39" spans="1:15" s="18" customFormat="1" ht="15" customHeight="1">
      <c r="A39" s="12" t="s">
        <v>80</v>
      </c>
      <c r="B39" s="13" t="s">
        <v>81</v>
      </c>
      <c r="C39" s="13" t="s">
        <v>82</v>
      </c>
      <c r="D39" s="13" t="s">
        <v>323</v>
      </c>
      <c r="E39" s="83">
        <v>0.58718923978868465</v>
      </c>
      <c r="F39" s="91">
        <f t="shared" si="0"/>
        <v>409005.20874549367</v>
      </c>
      <c r="G39" s="102">
        <v>0.58718923978868465</v>
      </c>
      <c r="H39" s="91">
        <f t="shared" si="1"/>
        <v>428949.98497692251</v>
      </c>
      <c r="I39" s="91">
        <f t="shared" si="2"/>
        <v>416571.94263167644</v>
      </c>
      <c r="J39" s="134">
        <f>1000000/57612278*I39</f>
        <v>7230.6105068727957</v>
      </c>
      <c r="K39" s="91">
        <f>I39-J39</f>
        <v>409341.33212480362</v>
      </c>
      <c r="L39" s="121">
        <f t="shared" si="11"/>
        <v>409341.33212480362</v>
      </c>
      <c r="M39" s="115">
        <v>376747.15510308876</v>
      </c>
      <c r="N39" s="96">
        <f t="shared" si="5"/>
        <v>32594.177021714859</v>
      </c>
    </row>
    <row r="40" spans="1:15" s="11" customFormat="1" ht="15" customHeight="1">
      <c r="A40" s="12" t="s">
        <v>224</v>
      </c>
      <c r="B40" s="13" t="s">
        <v>225</v>
      </c>
      <c r="C40" s="13" t="s">
        <v>3</v>
      </c>
      <c r="D40" s="13" t="s">
        <v>20</v>
      </c>
      <c r="E40" s="83">
        <v>0.48379993485890788</v>
      </c>
      <c r="F40" s="91">
        <f t="shared" si="0"/>
        <v>336989.6448021339</v>
      </c>
      <c r="G40" s="102">
        <v>0.48379993485890788</v>
      </c>
      <c r="H40" s="91">
        <f t="shared" si="1"/>
        <v>353422.64593310369</v>
      </c>
      <c r="I40" s="91">
        <f t="shared" si="2"/>
        <v>343224.0665407668</v>
      </c>
      <c r="J40" s="135"/>
      <c r="K40" s="91">
        <f t="shared" ref="K40:K47" si="12">I40-J40</f>
        <v>343224.0665407668</v>
      </c>
      <c r="L40" s="121">
        <f t="shared" si="11"/>
        <v>343224.0665407668</v>
      </c>
      <c r="M40" s="115">
        <v>394897.55339758348</v>
      </c>
      <c r="N40" s="96">
        <f t="shared" si="5"/>
        <v>-51673.486856816686</v>
      </c>
    </row>
    <row r="41" spans="1:15" s="42" customFormat="1" ht="15" customHeight="1">
      <c r="A41" s="12" t="s">
        <v>101</v>
      </c>
      <c r="B41" s="13" t="s">
        <v>102</v>
      </c>
      <c r="C41" s="13" t="s">
        <v>2</v>
      </c>
      <c r="D41" s="13" t="s">
        <v>11</v>
      </c>
      <c r="E41" s="83">
        <v>0.46454810424649795</v>
      </c>
      <c r="F41" s="91">
        <f t="shared" si="0"/>
        <v>323579.82993359969</v>
      </c>
      <c r="G41" s="102">
        <v>0.46454810424649795</v>
      </c>
      <c r="H41" s="91">
        <f t="shared" si="1"/>
        <v>339358.91333653335</v>
      </c>
      <c r="I41" s="91">
        <f t="shared" si="2"/>
        <v>329566.16558823281</v>
      </c>
      <c r="J41" s="135"/>
      <c r="K41" s="91">
        <f t="shared" si="12"/>
        <v>329566.16558823281</v>
      </c>
      <c r="L41" s="121">
        <f>K41*1.07</f>
        <v>352635.79717940913</v>
      </c>
      <c r="M41" s="115">
        <v>387219.70236030238</v>
      </c>
      <c r="N41" s="96">
        <f t="shared" si="5"/>
        <v>-34583.905180893256</v>
      </c>
    </row>
    <row r="42" spans="1:15" s="20" customFormat="1" ht="15" customHeight="1">
      <c r="A42" s="12" t="s">
        <v>220</v>
      </c>
      <c r="B42" s="13" t="s">
        <v>221</v>
      </c>
      <c r="C42" s="13" t="s">
        <v>1</v>
      </c>
      <c r="D42" s="13" t="s">
        <v>20</v>
      </c>
      <c r="E42" s="83">
        <v>0.4601604567007509</v>
      </c>
      <c r="F42" s="91">
        <f t="shared" si="0"/>
        <v>320523.6249169755</v>
      </c>
      <c r="G42" s="102">
        <v>0.4601604567007509</v>
      </c>
      <c r="H42" s="91">
        <f t="shared" si="1"/>
        <v>336153.6751930184</v>
      </c>
      <c r="I42" s="91">
        <f t="shared" si="2"/>
        <v>326453.41975117906</v>
      </c>
      <c r="J42" s="136"/>
      <c r="K42" s="91">
        <f t="shared" si="12"/>
        <v>326453.41975117906</v>
      </c>
      <c r="L42" s="121">
        <f t="shared" ref="L42:L43" si="13">K42*1</f>
        <v>326453.41975117906</v>
      </c>
      <c r="M42" s="115">
        <v>323817.89509069046</v>
      </c>
      <c r="N42" s="96">
        <f t="shared" si="5"/>
        <v>2635.5246604885906</v>
      </c>
    </row>
    <row r="43" spans="1:15" s="11" customFormat="1" ht="15" customHeight="1">
      <c r="A43" s="12" t="s">
        <v>248</v>
      </c>
      <c r="B43" s="13" t="s">
        <v>249</v>
      </c>
      <c r="C43" s="13" t="s">
        <v>5</v>
      </c>
      <c r="D43" s="13" t="s">
        <v>20</v>
      </c>
      <c r="E43" s="83">
        <v>0.40629615702983413</v>
      </c>
      <c r="F43" s="91">
        <f t="shared" si="0"/>
        <v>283004.58056466159</v>
      </c>
      <c r="G43" s="102">
        <v>0</v>
      </c>
      <c r="H43" s="91">
        <f t="shared" si="1"/>
        <v>0</v>
      </c>
      <c r="I43" s="31">
        <v>300000</v>
      </c>
      <c r="J43" s="135"/>
      <c r="K43" s="31">
        <f t="shared" si="12"/>
        <v>300000</v>
      </c>
      <c r="L43" s="122">
        <f t="shared" si="13"/>
        <v>300000</v>
      </c>
      <c r="M43" s="115">
        <v>307264.75518113654</v>
      </c>
      <c r="N43" s="96">
        <f t="shared" si="5"/>
        <v>-7264.7551811365411</v>
      </c>
    </row>
    <row r="44" spans="1:15" s="11" customFormat="1" ht="15" customHeight="1">
      <c r="A44" s="12" t="s">
        <v>78</v>
      </c>
      <c r="B44" s="13" t="s">
        <v>79</v>
      </c>
      <c r="C44" s="13" t="s">
        <v>2</v>
      </c>
      <c r="D44" s="13" t="s">
        <v>11</v>
      </c>
      <c r="E44" s="83">
        <v>0.38652917721488894</v>
      </c>
      <c r="F44" s="91">
        <f t="shared" si="0"/>
        <v>269235.93979667145</v>
      </c>
      <c r="G44" s="102">
        <v>0</v>
      </c>
      <c r="H44" s="91">
        <f t="shared" si="1"/>
        <v>0</v>
      </c>
      <c r="I44" s="31">
        <v>300000</v>
      </c>
      <c r="J44" s="135"/>
      <c r="K44" s="31">
        <f t="shared" si="12"/>
        <v>300000</v>
      </c>
      <c r="L44" s="122">
        <f>K44*1.07</f>
        <v>321000</v>
      </c>
      <c r="M44" s="115">
        <v>324525.84716068371</v>
      </c>
      <c r="N44" s="96">
        <f t="shared" si="5"/>
        <v>-3525.847160683712</v>
      </c>
    </row>
    <row r="45" spans="1:15" s="11" customFormat="1" ht="15" customHeight="1">
      <c r="A45" s="12" t="s">
        <v>214</v>
      </c>
      <c r="B45" s="13" t="s">
        <v>215</v>
      </c>
      <c r="C45" s="13" t="s">
        <v>97</v>
      </c>
      <c r="D45" s="13" t="s">
        <v>20</v>
      </c>
      <c r="E45" s="83">
        <v>0.37263621609554592</v>
      </c>
      <c r="F45" s="91">
        <f t="shared" si="0"/>
        <v>259558.83218353664</v>
      </c>
      <c r="G45" s="102">
        <v>0</v>
      </c>
      <c r="H45" s="91">
        <f t="shared" si="1"/>
        <v>0</v>
      </c>
      <c r="I45" s="31">
        <v>210000</v>
      </c>
      <c r="J45" s="135"/>
      <c r="K45" s="31">
        <f t="shared" si="12"/>
        <v>210000</v>
      </c>
      <c r="L45" s="122">
        <f>K45*1</f>
        <v>210000</v>
      </c>
      <c r="M45" s="116">
        <v>300000</v>
      </c>
      <c r="N45" s="107">
        <f t="shared" si="5"/>
        <v>-90000</v>
      </c>
    </row>
    <row r="46" spans="1:15" s="11" customFormat="1" ht="15" customHeight="1">
      <c r="A46" s="14" t="s">
        <v>12</v>
      </c>
      <c r="B46" s="13" t="s">
        <v>336</v>
      </c>
      <c r="C46" s="13" t="s">
        <v>8</v>
      </c>
      <c r="D46" s="13" t="s">
        <v>282</v>
      </c>
      <c r="E46" s="83">
        <v>0.32538853639768262</v>
      </c>
      <c r="F46" s="91">
        <f t="shared" si="0"/>
        <v>226648.5780642356</v>
      </c>
      <c r="G46" s="102">
        <v>0</v>
      </c>
      <c r="H46" s="91">
        <f t="shared" si="1"/>
        <v>0</v>
      </c>
      <c r="I46" s="48"/>
      <c r="J46" s="135"/>
      <c r="K46" s="31"/>
      <c r="L46" s="122"/>
      <c r="M46" s="21"/>
      <c r="N46" s="96">
        <f t="shared" si="5"/>
        <v>0</v>
      </c>
    </row>
    <row r="47" spans="1:15" s="11" customFormat="1" ht="14.25" customHeight="1">
      <c r="A47" s="12" t="s">
        <v>259</v>
      </c>
      <c r="B47" s="13" t="s">
        <v>260</v>
      </c>
      <c r="C47" s="13" t="s">
        <v>7</v>
      </c>
      <c r="D47" s="13" t="s">
        <v>20</v>
      </c>
      <c r="E47" s="83">
        <v>0.32257497850477385</v>
      </c>
      <c r="F47" s="91">
        <f t="shared" si="0"/>
        <v>224688.80129155357</v>
      </c>
      <c r="G47" s="102">
        <v>0</v>
      </c>
      <c r="H47" s="91">
        <f t="shared" si="1"/>
        <v>0</v>
      </c>
      <c r="I47" s="31">
        <v>300000</v>
      </c>
      <c r="J47" s="135"/>
      <c r="K47" s="31">
        <f t="shared" si="12"/>
        <v>300000</v>
      </c>
      <c r="L47" s="122">
        <f t="shared" ref="L47" si="14">K47*1</f>
        <v>300000</v>
      </c>
      <c r="M47" s="115">
        <v>300653.61270134797</v>
      </c>
      <c r="N47" s="96">
        <f t="shared" si="5"/>
        <v>-653.61270134797087</v>
      </c>
      <c r="O47" s="10"/>
    </row>
    <row r="48" spans="1:15" s="11" customFormat="1" ht="15" customHeight="1">
      <c r="A48" s="12" t="s">
        <v>129</v>
      </c>
      <c r="B48" s="13" t="s">
        <v>130</v>
      </c>
      <c r="C48" s="13" t="s">
        <v>2</v>
      </c>
      <c r="D48" s="13" t="s">
        <v>282</v>
      </c>
      <c r="E48" s="83">
        <v>0.2883038708381202</v>
      </c>
      <c r="F48" s="91">
        <f t="shared" si="0"/>
        <v>200817.34623869299</v>
      </c>
      <c r="G48" s="102">
        <v>0</v>
      </c>
      <c r="H48" s="91">
        <f t="shared" si="1"/>
        <v>0</v>
      </c>
      <c r="I48" s="103"/>
      <c r="J48" s="135"/>
      <c r="K48" s="10"/>
      <c r="L48" s="123"/>
      <c r="M48" s="21"/>
      <c r="N48" s="96">
        <f t="shared" si="5"/>
        <v>0</v>
      </c>
      <c r="O48" s="10"/>
    </row>
    <row r="49" spans="1:15" s="11" customFormat="1" ht="15" customHeight="1">
      <c r="A49" s="12" t="s">
        <v>195</v>
      </c>
      <c r="B49" s="13" t="s">
        <v>196</v>
      </c>
      <c r="C49" s="13" t="s">
        <v>2</v>
      </c>
      <c r="D49" s="13" t="s">
        <v>11</v>
      </c>
      <c r="E49" s="83">
        <v>0.25272807195619301</v>
      </c>
      <c r="F49" s="91">
        <f t="shared" si="0"/>
        <v>176037.11175546783</v>
      </c>
      <c r="G49" s="102">
        <v>0</v>
      </c>
      <c r="H49" s="91">
        <f t="shared" si="1"/>
        <v>0</v>
      </c>
      <c r="I49" s="103"/>
      <c r="J49" s="135"/>
      <c r="K49" s="10"/>
      <c r="L49" s="123"/>
      <c r="M49" s="21"/>
      <c r="N49" s="96">
        <f t="shared" si="5"/>
        <v>0</v>
      </c>
      <c r="O49" s="10"/>
    </row>
    <row r="50" spans="1:15" s="11" customFormat="1" ht="15" customHeight="1">
      <c r="A50" s="12" t="s">
        <v>161</v>
      </c>
      <c r="B50" s="13" t="s">
        <v>162</v>
      </c>
      <c r="C50" s="13" t="s">
        <v>4</v>
      </c>
      <c r="D50" s="13" t="s">
        <v>322</v>
      </c>
      <c r="E50" s="83">
        <v>0.2255275525196126</v>
      </c>
      <c r="F50" s="91">
        <f t="shared" si="0"/>
        <v>157090.65739920593</v>
      </c>
      <c r="G50" s="102">
        <v>0</v>
      </c>
      <c r="H50" s="91">
        <f t="shared" si="1"/>
        <v>0</v>
      </c>
      <c r="I50" s="103"/>
      <c r="J50" s="135"/>
      <c r="K50" s="10"/>
      <c r="L50" s="123"/>
      <c r="M50" s="21"/>
      <c r="N50" s="96">
        <f t="shared" si="5"/>
        <v>0</v>
      </c>
      <c r="O50" s="10"/>
    </row>
    <row r="51" spans="1:15" s="20" customFormat="1" ht="15" customHeight="1">
      <c r="A51" s="12" t="s">
        <v>207</v>
      </c>
      <c r="B51" s="13" t="s">
        <v>208</v>
      </c>
      <c r="C51" s="13" t="s">
        <v>209</v>
      </c>
      <c r="D51" s="13" t="s">
        <v>323</v>
      </c>
      <c r="E51" s="83">
        <v>0.1898683264874832</v>
      </c>
      <c r="F51" s="91">
        <f t="shared" si="0"/>
        <v>132252.31194140675</v>
      </c>
      <c r="G51" s="102">
        <v>0</v>
      </c>
      <c r="H51" s="91">
        <f t="shared" si="1"/>
        <v>0</v>
      </c>
      <c r="I51" s="104">
        <v>300000</v>
      </c>
      <c r="J51" s="134">
        <f>1000000/57612278*I51</f>
        <v>5207.2233630477167</v>
      </c>
      <c r="K51" s="31">
        <f>I51-J51</f>
        <v>294792.7766369523</v>
      </c>
      <c r="L51" s="124">
        <f>K51*1.26</f>
        <v>371438.89856255992</v>
      </c>
      <c r="M51" s="116">
        <v>378000</v>
      </c>
      <c r="N51" s="107">
        <f t="shared" si="5"/>
        <v>-6561.1014374400838</v>
      </c>
      <c r="O51" s="16"/>
    </row>
    <row r="52" spans="1:15" s="11" customFormat="1" ht="15" customHeight="1">
      <c r="A52" s="12" t="s">
        <v>41</v>
      </c>
      <c r="B52" s="13" t="s">
        <v>42</v>
      </c>
      <c r="C52" s="13" t="s">
        <v>2</v>
      </c>
      <c r="D52" s="13" t="s">
        <v>43</v>
      </c>
      <c r="E52" s="83">
        <v>0.1888135893461213</v>
      </c>
      <c r="F52" s="91">
        <f t="shared" si="0"/>
        <v>131517.63740133925</v>
      </c>
      <c r="G52" s="102">
        <v>0</v>
      </c>
      <c r="H52" s="91">
        <f t="shared" si="1"/>
        <v>0</v>
      </c>
      <c r="I52" s="103"/>
      <c r="J52" s="135"/>
      <c r="K52" s="48"/>
      <c r="L52" s="123"/>
      <c r="M52" s="21"/>
      <c r="N52" s="96">
        <f t="shared" si="5"/>
        <v>0</v>
      </c>
      <c r="O52" s="10"/>
    </row>
    <row r="53" spans="1:15" s="11" customFormat="1" ht="15" customHeight="1">
      <c r="A53" s="12" t="s">
        <v>54</v>
      </c>
      <c r="B53" s="13" t="s">
        <v>55</v>
      </c>
      <c r="C53" s="13" t="s">
        <v>56</v>
      </c>
      <c r="D53" s="13" t="s">
        <v>323</v>
      </c>
      <c r="E53" s="83">
        <v>0.16039513467202479</v>
      </c>
      <c r="F53" s="91">
        <f t="shared" si="0"/>
        <v>111722.8332758649</v>
      </c>
      <c r="G53" s="102">
        <v>0</v>
      </c>
      <c r="H53" s="91">
        <f t="shared" si="1"/>
        <v>0</v>
      </c>
      <c r="I53" s="31">
        <v>300000</v>
      </c>
      <c r="J53" s="134">
        <f>1000000/57612278*I53</f>
        <v>5207.2233630477167</v>
      </c>
      <c r="K53" s="31">
        <f>I53-J53</f>
        <v>294792.7766369523</v>
      </c>
      <c r="L53" s="122">
        <f>K53*1.31</f>
        <v>386178.53739440755</v>
      </c>
      <c r="M53" s="116">
        <v>393000</v>
      </c>
      <c r="N53" s="107">
        <f t="shared" si="5"/>
        <v>-6821.4626055924455</v>
      </c>
      <c r="O53" s="10"/>
    </row>
    <row r="54" spans="1:15" s="11" customFormat="1" ht="15" customHeight="1">
      <c r="A54" s="12" t="s">
        <v>157</v>
      </c>
      <c r="B54" s="13" t="s">
        <v>158</v>
      </c>
      <c r="C54" s="13" t="s">
        <v>2</v>
      </c>
      <c r="D54" s="13" t="s">
        <v>282</v>
      </c>
      <c r="E54" s="83">
        <v>0.15573209600452631</v>
      </c>
      <c r="F54" s="91">
        <f t="shared" si="0"/>
        <v>108474.80525635472</v>
      </c>
      <c r="G54" s="102">
        <v>0</v>
      </c>
      <c r="H54" s="91">
        <f t="shared" si="1"/>
        <v>0</v>
      </c>
      <c r="I54" s="103"/>
      <c r="J54" s="135"/>
      <c r="K54" s="48"/>
      <c r="L54" s="123"/>
      <c r="M54" s="21"/>
      <c r="N54" s="96">
        <f t="shared" si="5"/>
        <v>0</v>
      </c>
      <c r="O54" s="10"/>
    </row>
    <row r="55" spans="1:15" s="11" customFormat="1" ht="15" customHeight="1">
      <c r="A55" s="12" t="s">
        <v>171</v>
      </c>
      <c r="B55" s="13" t="s">
        <v>172</v>
      </c>
      <c r="C55" s="13" t="s">
        <v>2</v>
      </c>
      <c r="D55" s="13" t="s">
        <v>11</v>
      </c>
      <c r="E55" s="83">
        <v>0.14837592184057885</v>
      </c>
      <c r="F55" s="91">
        <f t="shared" si="0"/>
        <v>103350.88038576905</v>
      </c>
      <c r="G55" s="102">
        <v>0</v>
      </c>
      <c r="H55" s="91">
        <f t="shared" si="1"/>
        <v>0</v>
      </c>
      <c r="I55" s="103"/>
      <c r="J55" s="135"/>
      <c r="K55" s="48"/>
      <c r="L55" s="123"/>
      <c r="M55" s="21"/>
      <c r="N55" s="96">
        <f t="shared" si="5"/>
        <v>0</v>
      </c>
      <c r="O55" s="10"/>
    </row>
    <row r="56" spans="1:15" s="11" customFormat="1" ht="15" customHeight="1">
      <c r="A56" s="12" t="s">
        <v>271</v>
      </c>
      <c r="B56" s="13" t="s">
        <v>272</v>
      </c>
      <c r="C56" s="13" t="s">
        <v>4</v>
      </c>
      <c r="D56" s="13" t="s">
        <v>11</v>
      </c>
      <c r="E56" s="83">
        <v>0.14681670187562509</v>
      </c>
      <c r="F56" s="91">
        <f t="shared" si="0"/>
        <v>102264.80958604603</v>
      </c>
      <c r="G56" s="102">
        <v>0</v>
      </c>
      <c r="H56" s="91">
        <f t="shared" si="1"/>
        <v>0</v>
      </c>
      <c r="I56" s="103"/>
      <c r="J56" s="135"/>
      <c r="K56" s="48"/>
      <c r="L56" s="123"/>
      <c r="M56" s="21"/>
      <c r="N56" s="96">
        <f t="shared" si="5"/>
        <v>0</v>
      </c>
      <c r="O56" s="10"/>
    </row>
    <row r="57" spans="1:15" s="11" customFormat="1" ht="15" customHeight="1">
      <c r="A57" s="12" t="s">
        <v>86</v>
      </c>
      <c r="B57" s="13" t="s">
        <v>87</v>
      </c>
      <c r="C57" s="13" t="s">
        <v>88</v>
      </c>
      <c r="D57" s="13" t="s">
        <v>323</v>
      </c>
      <c r="E57" s="83">
        <v>0.14380090395095452</v>
      </c>
      <c r="F57" s="91">
        <f t="shared" si="0"/>
        <v>100164.16302079559</v>
      </c>
      <c r="G57" s="102">
        <v>0</v>
      </c>
      <c r="H57" s="91">
        <f t="shared" si="1"/>
        <v>0</v>
      </c>
      <c r="I57" s="31">
        <v>300000</v>
      </c>
      <c r="J57" s="134">
        <f>1000000/57612278*I57</f>
        <v>5207.2233630477167</v>
      </c>
      <c r="K57" s="31">
        <f>I57-J57</f>
        <v>294792.7766369523</v>
      </c>
      <c r="L57" s="124">
        <f>K57*1.26</f>
        <v>371438.89856255992</v>
      </c>
      <c r="M57" s="116">
        <v>378000</v>
      </c>
      <c r="N57" s="107">
        <f t="shared" si="5"/>
        <v>-6561.1014374400838</v>
      </c>
      <c r="O57" s="10"/>
    </row>
    <row r="58" spans="1:15" s="11" customFormat="1" ht="15" customHeight="1">
      <c r="A58" s="12" t="s">
        <v>105</v>
      </c>
      <c r="B58" s="13" t="s">
        <v>106</v>
      </c>
      <c r="C58" s="13" t="s">
        <v>46</v>
      </c>
      <c r="D58" s="13" t="s">
        <v>323</v>
      </c>
      <c r="E58" s="83">
        <v>0.11608274250508488</v>
      </c>
      <c r="F58" s="91">
        <f t="shared" si="0"/>
        <v>80857.146406715474</v>
      </c>
      <c r="G58" s="102">
        <v>0</v>
      </c>
      <c r="H58" s="91">
        <f t="shared" si="1"/>
        <v>0</v>
      </c>
      <c r="I58" s="10"/>
      <c r="J58" s="135"/>
      <c r="K58" s="10"/>
      <c r="L58" s="123"/>
      <c r="M58" s="21"/>
      <c r="N58" s="108"/>
      <c r="O58" s="10"/>
    </row>
    <row r="59" spans="1:15" s="11" customFormat="1" ht="15" customHeight="1">
      <c r="A59" s="12" t="s">
        <v>103</v>
      </c>
      <c r="B59" s="13" t="s">
        <v>104</v>
      </c>
      <c r="C59" s="13" t="s">
        <v>15</v>
      </c>
      <c r="D59" s="13" t="s">
        <v>11</v>
      </c>
      <c r="E59" s="83">
        <v>0.10225469744056979</v>
      </c>
      <c r="F59" s="91">
        <f t="shared" si="0"/>
        <v>71225.255910579246</v>
      </c>
      <c r="G59" s="102">
        <v>0</v>
      </c>
      <c r="H59" s="91">
        <f t="shared" si="1"/>
        <v>0</v>
      </c>
      <c r="I59" s="10"/>
      <c r="J59" s="135"/>
      <c r="K59" s="10"/>
      <c r="L59" s="123"/>
      <c r="M59" s="21"/>
      <c r="N59" s="109"/>
    </row>
    <row r="60" spans="1:15" s="11" customFormat="1" ht="15" customHeight="1">
      <c r="A60" s="12" t="s">
        <v>107</v>
      </c>
      <c r="B60" s="13" t="s">
        <v>108</v>
      </c>
      <c r="C60" s="13" t="s">
        <v>4</v>
      </c>
      <c r="D60" s="13" t="s">
        <v>11</v>
      </c>
      <c r="E60" s="83">
        <v>8.7091358085727308E-2</v>
      </c>
      <c r="F60" s="91">
        <f t="shared" si="0"/>
        <v>60663.269488045313</v>
      </c>
      <c r="G60" s="102">
        <v>0</v>
      </c>
      <c r="H60" s="91">
        <f t="shared" si="1"/>
        <v>0</v>
      </c>
      <c r="I60" s="10"/>
      <c r="J60" s="135"/>
      <c r="K60" s="10"/>
      <c r="L60" s="123"/>
      <c r="M60" s="21"/>
      <c r="N60" s="109"/>
    </row>
    <row r="61" spans="1:15" s="22" customFormat="1" ht="15" customHeight="1">
      <c r="A61" s="12" t="s">
        <v>183</v>
      </c>
      <c r="B61" s="13" t="s">
        <v>184</v>
      </c>
      <c r="C61" s="13" t="s">
        <v>1</v>
      </c>
      <c r="D61" s="13" t="s">
        <v>282</v>
      </c>
      <c r="E61" s="83">
        <v>7.3332766566760993E-2</v>
      </c>
      <c r="F61" s="91">
        <f t="shared" si="0"/>
        <v>51079.756686816298</v>
      </c>
      <c r="G61" s="102">
        <v>0</v>
      </c>
      <c r="H61" s="91">
        <f t="shared" si="1"/>
        <v>0</v>
      </c>
      <c r="I61" s="13"/>
      <c r="J61" s="137"/>
      <c r="K61" s="13"/>
      <c r="L61" s="125"/>
      <c r="M61" s="16"/>
      <c r="N61" s="101"/>
    </row>
    <row r="62" spans="1:15" s="11" customFormat="1" ht="15" customHeight="1">
      <c r="A62" s="12" t="s">
        <v>281</v>
      </c>
      <c r="B62" s="13" t="s">
        <v>328</v>
      </c>
      <c r="C62" s="13" t="s">
        <v>1</v>
      </c>
      <c r="D62" s="13" t="s">
        <v>282</v>
      </c>
      <c r="E62" s="83">
        <v>6.7366826134639124E-2</v>
      </c>
      <c r="F62" s="91">
        <f t="shared" si="0"/>
        <v>46924.19567435408</v>
      </c>
      <c r="G62" s="102">
        <v>0</v>
      </c>
      <c r="H62" s="91">
        <f t="shared" si="1"/>
        <v>0</v>
      </c>
      <c r="I62" s="10"/>
      <c r="J62" s="135"/>
      <c r="K62" s="10"/>
      <c r="L62" s="123"/>
      <c r="M62" s="21"/>
      <c r="N62" s="109"/>
    </row>
    <row r="63" spans="1:15" s="11" customFormat="1" ht="15" customHeight="1">
      <c r="A63" s="15" t="s">
        <v>19</v>
      </c>
      <c r="B63" s="16" t="s">
        <v>326</v>
      </c>
      <c r="C63" s="16" t="s">
        <v>2</v>
      </c>
      <c r="D63" s="16" t="s">
        <v>282</v>
      </c>
      <c r="E63" s="83">
        <v>5.436750048303135E-2</v>
      </c>
      <c r="F63" s="91">
        <f t="shared" si="0"/>
        <v>37869.547630054294</v>
      </c>
      <c r="G63" s="102">
        <v>0</v>
      </c>
      <c r="H63" s="91">
        <f t="shared" si="1"/>
        <v>0</v>
      </c>
      <c r="I63" s="10"/>
      <c r="J63" s="135"/>
      <c r="K63" s="10"/>
      <c r="L63" s="123"/>
      <c r="M63" s="21"/>
      <c r="N63" s="109"/>
    </row>
    <row r="64" spans="1:15" s="11" customFormat="1" ht="15" customHeight="1">
      <c r="A64" s="12" t="s">
        <v>125</v>
      </c>
      <c r="B64" s="13" t="s">
        <v>126</v>
      </c>
      <c r="C64" s="13" t="s">
        <v>2</v>
      </c>
      <c r="D64" s="13" t="s">
        <v>11</v>
      </c>
      <c r="E64" s="83">
        <v>5.2503687808476952E-2</v>
      </c>
      <c r="F64" s="91">
        <f t="shared" si="0"/>
        <v>36571.313533848865</v>
      </c>
      <c r="G64" s="102">
        <v>0</v>
      </c>
      <c r="H64" s="91">
        <f t="shared" si="1"/>
        <v>0</v>
      </c>
      <c r="I64" s="10"/>
      <c r="J64" s="135"/>
      <c r="K64" s="10"/>
      <c r="L64" s="123"/>
      <c r="M64" s="21"/>
      <c r="N64" s="109"/>
    </row>
    <row r="65" spans="1:14" s="11" customFormat="1" ht="15" customHeight="1">
      <c r="A65" s="12" t="s">
        <v>141</v>
      </c>
      <c r="B65" s="13" t="s">
        <v>142</v>
      </c>
      <c r="C65" s="13" t="s">
        <v>9</v>
      </c>
      <c r="D65" s="13" t="s">
        <v>322</v>
      </c>
      <c r="E65" s="83">
        <v>5.055927758474478E-2</v>
      </c>
      <c r="F65" s="91">
        <f t="shared" si="0"/>
        <v>35216.939414645574</v>
      </c>
      <c r="G65" s="102">
        <v>0</v>
      </c>
      <c r="H65" s="91">
        <f t="shared" si="1"/>
        <v>0</v>
      </c>
      <c r="I65" s="10"/>
      <c r="J65" s="135"/>
      <c r="K65" s="10"/>
      <c r="L65" s="123"/>
      <c r="M65" s="21"/>
      <c r="N65" s="109"/>
    </row>
    <row r="66" spans="1:14" s="11" customFormat="1" ht="15" customHeight="1">
      <c r="A66" s="12" t="s">
        <v>93</v>
      </c>
      <c r="B66" s="13" t="s">
        <v>94</v>
      </c>
      <c r="C66" s="13" t="s">
        <v>2</v>
      </c>
      <c r="D66" s="13" t="s">
        <v>11</v>
      </c>
      <c r="E66" s="83">
        <v>4.1778401638370204E-2</v>
      </c>
      <c r="F66" s="91">
        <f t="shared" si="0"/>
        <v>29100.642050770708</v>
      </c>
      <c r="G66" s="102">
        <v>0</v>
      </c>
      <c r="H66" s="91">
        <f t="shared" si="1"/>
        <v>0</v>
      </c>
      <c r="I66" s="10"/>
      <c r="J66" s="135"/>
      <c r="K66" s="10"/>
      <c r="L66" s="123"/>
      <c r="M66" s="21"/>
      <c r="N66" s="109"/>
    </row>
    <row r="67" spans="1:14" s="11" customFormat="1" ht="15" customHeight="1">
      <c r="A67" s="15" t="s">
        <v>17</v>
      </c>
      <c r="B67" s="16" t="s">
        <v>316</v>
      </c>
      <c r="C67" s="16" t="s">
        <v>1</v>
      </c>
      <c r="D67" s="16" t="s">
        <v>282</v>
      </c>
      <c r="E67" s="83">
        <v>3.9347704825907187E-2</v>
      </c>
      <c r="F67" s="91">
        <f t="shared" ref="F67:F130" si="15">$F$143/$E$143*E67</f>
        <v>27407.546214177688</v>
      </c>
      <c r="G67" s="102">
        <v>0</v>
      </c>
      <c r="H67" s="91">
        <f t="shared" ref="H67:H130" si="16">$F$143/$G$143*G67</f>
        <v>0</v>
      </c>
      <c r="I67" s="10"/>
      <c r="J67" s="135"/>
      <c r="K67" s="10"/>
      <c r="L67" s="123"/>
      <c r="M67" s="21"/>
      <c r="N67" s="109"/>
    </row>
    <row r="68" spans="1:14" s="11" customFormat="1" ht="15" customHeight="1">
      <c r="A68" s="12" t="s">
        <v>193</v>
      </c>
      <c r="B68" s="13" t="s">
        <v>194</v>
      </c>
      <c r="C68" s="13" t="s">
        <v>8</v>
      </c>
      <c r="D68" s="13" t="s">
        <v>11</v>
      </c>
      <c r="E68" s="83">
        <v>2.8320769982266184E-2</v>
      </c>
      <c r="F68" s="91">
        <f t="shared" si="15"/>
        <v>19726.762095637958</v>
      </c>
      <c r="G68" s="102">
        <v>0</v>
      </c>
      <c r="H68" s="91">
        <f t="shared" si="16"/>
        <v>0</v>
      </c>
      <c r="I68" s="10"/>
      <c r="J68" s="135"/>
      <c r="K68" s="10"/>
      <c r="L68" s="123"/>
      <c r="M68" s="21"/>
      <c r="N68" s="109"/>
    </row>
    <row r="69" spans="1:14" s="11" customFormat="1" ht="15" customHeight="1">
      <c r="A69" s="12" t="s">
        <v>137</v>
      </c>
      <c r="B69" s="13" t="s">
        <v>138</v>
      </c>
      <c r="C69" s="13" t="s">
        <v>8</v>
      </c>
      <c r="D69" s="13" t="s">
        <v>11</v>
      </c>
      <c r="E69" s="83">
        <v>2.8173539505831968E-2</v>
      </c>
      <c r="F69" s="91">
        <f t="shared" si="15"/>
        <v>19624.209072409285</v>
      </c>
      <c r="G69" s="102">
        <v>0</v>
      </c>
      <c r="H69" s="91">
        <f t="shared" si="16"/>
        <v>0</v>
      </c>
      <c r="I69" s="10"/>
      <c r="J69" s="135"/>
      <c r="K69" s="10"/>
      <c r="L69" s="123"/>
      <c r="M69" s="21"/>
      <c r="N69" s="109"/>
    </row>
    <row r="70" spans="1:14" s="11" customFormat="1" ht="15" customHeight="1">
      <c r="A70" s="12" t="s">
        <v>127</v>
      </c>
      <c r="B70" s="13" t="s">
        <v>128</v>
      </c>
      <c r="C70" s="13" t="s">
        <v>1</v>
      </c>
      <c r="D70" s="13" t="s">
        <v>11</v>
      </c>
      <c r="E70" s="83">
        <v>2.8019121308731933E-2</v>
      </c>
      <c r="F70" s="91">
        <f t="shared" si="15"/>
        <v>19516.649460176388</v>
      </c>
      <c r="G70" s="102">
        <v>0</v>
      </c>
      <c r="H70" s="91">
        <f t="shared" si="16"/>
        <v>0</v>
      </c>
      <c r="I70" s="10"/>
      <c r="J70" s="135"/>
      <c r="K70" s="10"/>
      <c r="L70" s="123"/>
      <c r="M70" s="21"/>
      <c r="N70" s="109"/>
    </row>
    <row r="71" spans="1:14" s="11" customFormat="1" ht="15" customHeight="1">
      <c r="A71" s="12" t="s">
        <v>115</v>
      </c>
      <c r="B71" s="13" t="s">
        <v>116</v>
      </c>
      <c r="C71" s="13" t="s">
        <v>2</v>
      </c>
      <c r="D71" s="13" t="s">
        <v>322</v>
      </c>
      <c r="E71" s="83">
        <v>2.6813215425266872E-2</v>
      </c>
      <c r="F71" s="91">
        <f t="shared" si="15"/>
        <v>18676.678707695388</v>
      </c>
      <c r="G71" s="102">
        <v>0</v>
      </c>
      <c r="H71" s="91">
        <f t="shared" si="16"/>
        <v>0</v>
      </c>
      <c r="I71" s="10"/>
      <c r="J71" s="135"/>
      <c r="K71" s="10"/>
      <c r="L71" s="123"/>
      <c r="M71" s="21"/>
      <c r="N71" s="109"/>
    </row>
    <row r="72" spans="1:14" s="11" customFormat="1" ht="15" customHeight="1">
      <c r="A72" s="12" t="s">
        <v>121</v>
      </c>
      <c r="B72" s="13" t="s">
        <v>122</v>
      </c>
      <c r="C72" s="13" t="s">
        <v>2</v>
      </c>
      <c r="D72" s="13" t="s">
        <v>11</v>
      </c>
      <c r="E72" s="83">
        <v>2.3038707746196881E-2</v>
      </c>
      <c r="F72" s="91">
        <f t="shared" si="15"/>
        <v>16047.55474461823</v>
      </c>
      <c r="G72" s="102">
        <v>0</v>
      </c>
      <c r="H72" s="91">
        <f t="shared" si="16"/>
        <v>0</v>
      </c>
      <c r="I72" s="10"/>
      <c r="J72" s="135"/>
      <c r="K72" s="10"/>
      <c r="L72" s="123"/>
      <c r="M72" s="21"/>
      <c r="N72" s="109"/>
    </row>
    <row r="73" spans="1:14" s="11" customFormat="1" ht="15" customHeight="1">
      <c r="A73" s="12" t="s">
        <v>254</v>
      </c>
      <c r="B73" s="13" t="s">
        <v>255</v>
      </c>
      <c r="C73" s="13" t="s">
        <v>9</v>
      </c>
      <c r="D73" s="13" t="s">
        <v>11</v>
      </c>
      <c r="E73" s="83">
        <v>2.2354829550144305E-2</v>
      </c>
      <c r="F73" s="91">
        <f t="shared" si="15"/>
        <v>15571.201083175734</v>
      </c>
      <c r="G73" s="102">
        <v>0</v>
      </c>
      <c r="H73" s="91">
        <f t="shared" si="16"/>
        <v>0</v>
      </c>
      <c r="I73" s="10"/>
      <c r="J73" s="135"/>
      <c r="K73" s="10"/>
      <c r="L73" s="123"/>
      <c r="M73" s="21"/>
      <c r="N73" s="109"/>
    </row>
    <row r="74" spans="1:14" s="11" customFormat="1" ht="15" customHeight="1">
      <c r="A74" s="12" t="s">
        <v>131</v>
      </c>
      <c r="B74" s="13" t="s">
        <v>132</v>
      </c>
      <c r="C74" s="13" t="s">
        <v>9</v>
      </c>
      <c r="D74" s="13" t="s">
        <v>11</v>
      </c>
      <c r="E74" s="83">
        <v>2.2204349618713155E-2</v>
      </c>
      <c r="F74" s="91">
        <f t="shared" si="15"/>
        <v>15466.384660127596</v>
      </c>
      <c r="G74" s="102">
        <v>0</v>
      </c>
      <c r="H74" s="91">
        <f t="shared" si="16"/>
        <v>0</v>
      </c>
      <c r="I74" s="10"/>
      <c r="J74" s="135"/>
      <c r="K74" s="10"/>
      <c r="L74" s="123"/>
      <c r="M74" s="21"/>
      <c r="N74" s="109"/>
    </row>
    <row r="75" spans="1:14" s="11" customFormat="1" ht="15" customHeight="1">
      <c r="A75" s="12" t="s">
        <v>133</v>
      </c>
      <c r="B75" s="13" t="s">
        <v>134</v>
      </c>
      <c r="C75" s="13" t="s">
        <v>2</v>
      </c>
      <c r="D75" s="13" t="s">
        <v>282</v>
      </c>
      <c r="E75" s="83">
        <v>1.6691226602228632E-2</v>
      </c>
      <c r="F75" s="91">
        <f t="shared" si="15"/>
        <v>11626.232495540382</v>
      </c>
      <c r="G75" s="102">
        <v>0</v>
      </c>
      <c r="H75" s="91">
        <f t="shared" si="16"/>
        <v>0</v>
      </c>
      <c r="I75" s="10"/>
      <c r="J75" s="135"/>
      <c r="K75" s="10"/>
      <c r="L75" s="123"/>
      <c r="M75" s="21"/>
      <c r="N75" s="109"/>
    </row>
    <row r="76" spans="1:14" s="11" customFormat="1" ht="15" customHeight="1">
      <c r="A76" s="15" t="s">
        <v>21</v>
      </c>
      <c r="B76" s="16" t="s">
        <v>319</v>
      </c>
      <c r="C76" s="16" t="s">
        <v>4</v>
      </c>
      <c r="D76" s="16" t="s">
        <v>282</v>
      </c>
      <c r="E76" s="83">
        <v>1.6540057860125527E-2</v>
      </c>
      <c r="F76" s="91">
        <f t="shared" si="15"/>
        <v>11520.936283126945</v>
      </c>
      <c r="G76" s="102">
        <v>0</v>
      </c>
      <c r="H76" s="91">
        <f t="shared" si="16"/>
        <v>0</v>
      </c>
      <c r="I76" s="10"/>
      <c r="J76" s="135"/>
      <c r="K76" s="10"/>
      <c r="L76" s="123"/>
      <c r="M76" s="21"/>
      <c r="N76" s="109"/>
    </row>
    <row r="77" spans="1:14" s="42" customFormat="1" ht="15" customHeight="1">
      <c r="A77" s="15" t="s">
        <v>325</v>
      </c>
      <c r="B77" s="16" t="s">
        <v>324</v>
      </c>
      <c r="C77" s="16" t="s">
        <v>2</v>
      </c>
      <c r="D77" s="16" t="s">
        <v>306</v>
      </c>
      <c r="E77" s="83">
        <v>1.1328583517175254E-2</v>
      </c>
      <c r="F77" s="91">
        <f t="shared" si="15"/>
        <v>7890.8967540013018</v>
      </c>
      <c r="G77" s="102">
        <v>0</v>
      </c>
      <c r="H77" s="91">
        <f t="shared" si="16"/>
        <v>0</v>
      </c>
      <c r="I77" s="48"/>
      <c r="J77" s="135"/>
      <c r="K77" s="48"/>
      <c r="L77" s="126"/>
      <c r="M77" s="117"/>
      <c r="N77" s="110"/>
    </row>
    <row r="78" spans="1:14" s="20" customFormat="1" ht="15" customHeight="1">
      <c r="A78" s="12" t="s">
        <v>91</v>
      </c>
      <c r="B78" s="13" t="s">
        <v>92</v>
      </c>
      <c r="C78" s="13" t="s">
        <v>13</v>
      </c>
      <c r="D78" s="13" t="s">
        <v>323</v>
      </c>
      <c r="E78" s="83">
        <v>1.1177414775072152E-2</v>
      </c>
      <c r="F78" s="91">
        <f t="shared" si="15"/>
        <v>7785.6005415878672</v>
      </c>
      <c r="G78" s="102">
        <v>0</v>
      </c>
      <c r="H78" s="91">
        <f t="shared" si="16"/>
        <v>0</v>
      </c>
      <c r="I78" s="16"/>
      <c r="J78" s="136"/>
      <c r="K78" s="16"/>
      <c r="L78" s="127"/>
      <c r="M78" s="16"/>
      <c r="N78" s="101"/>
    </row>
    <row r="79" spans="1:14" s="11" customFormat="1" ht="15" customHeight="1">
      <c r="A79" s="12" t="s">
        <v>89</v>
      </c>
      <c r="B79" s="13" t="s">
        <v>90</v>
      </c>
      <c r="C79" s="13" t="s">
        <v>51</v>
      </c>
      <c r="D79" s="13" t="s">
        <v>11</v>
      </c>
      <c r="E79" s="83">
        <v>5.8147716900187772E-3</v>
      </c>
      <c r="F79" s="91">
        <f t="shared" si="15"/>
        <v>4050.2648000487889</v>
      </c>
      <c r="G79" s="102">
        <v>0</v>
      </c>
      <c r="H79" s="91">
        <f t="shared" si="16"/>
        <v>0</v>
      </c>
      <c r="I79" s="10"/>
      <c r="J79" s="135"/>
      <c r="K79" s="10"/>
      <c r="L79" s="123"/>
      <c r="M79" s="21"/>
      <c r="N79" s="109"/>
    </row>
    <row r="80" spans="1:14" s="11" customFormat="1" ht="15" customHeight="1">
      <c r="A80" s="12" t="s">
        <v>236</v>
      </c>
      <c r="B80" s="13" t="s">
        <v>237</v>
      </c>
      <c r="C80" s="13" t="s">
        <v>6</v>
      </c>
      <c r="D80" s="13" t="s">
        <v>320</v>
      </c>
      <c r="E80" s="83">
        <v>5.3626430850533752E-3</v>
      </c>
      <c r="F80" s="91">
        <f t="shared" si="15"/>
        <v>3735.3357415390783</v>
      </c>
      <c r="G80" s="102">
        <v>0</v>
      </c>
      <c r="H80" s="91">
        <f t="shared" si="16"/>
        <v>0</v>
      </c>
      <c r="I80" s="10"/>
      <c r="J80" s="135"/>
      <c r="K80" s="10"/>
      <c r="L80" s="123"/>
      <c r="M80" s="21"/>
      <c r="N80" s="109"/>
    </row>
    <row r="81" spans="1:14" s="22" customFormat="1" ht="15" customHeight="1">
      <c r="A81" s="12" t="s">
        <v>246</v>
      </c>
      <c r="B81" s="13" t="s">
        <v>247</v>
      </c>
      <c r="C81" s="13" t="s">
        <v>2</v>
      </c>
      <c r="D81" s="13" t="s">
        <v>11</v>
      </c>
      <c r="E81" s="83">
        <v>5.3626430850533752E-3</v>
      </c>
      <c r="F81" s="91">
        <f t="shared" si="15"/>
        <v>3735.3357415390783</v>
      </c>
      <c r="G81" s="102">
        <v>0</v>
      </c>
      <c r="H81" s="91">
        <f t="shared" si="16"/>
        <v>0</v>
      </c>
      <c r="I81" s="13"/>
      <c r="J81" s="137"/>
      <c r="K81" s="13"/>
      <c r="L81" s="125"/>
      <c r="M81" s="16"/>
      <c r="N81" s="101"/>
    </row>
    <row r="82" spans="1:14" s="11" customFormat="1" ht="15" customHeight="1">
      <c r="A82" s="12" t="s">
        <v>109</v>
      </c>
      <c r="B82" s="13" t="s">
        <v>110</v>
      </c>
      <c r="C82" s="13" t="s">
        <v>51</v>
      </c>
      <c r="D82" s="13" t="s">
        <v>11</v>
      </c>
      <c r="E82" s="83">
        <v>0</v>
      </c>
      <c r="F82" s="91">
        <f t="shared" si="15"/>
        <v>0</v>
      </c>
      <c r="G82" s="102">
        <v>0</v>
      </c>
      <c r="H82" s="91">
        <f t="shared" si="16"/>
        <v>0</v>
      </c>
      <c r="I82" s="10"/>
      <c r="J82" s="135"/>
      <c r="K82" s="10"/>
      <c r="L82" s="123"/>
      <c r="M82" s="21"/>
      <c r="N82" s="109"/>
    </row>
    <row r="83" spans="1:14" s="11" customFormat="1" ht="15" customHeight="1">
      <c r="A83" s="12" t="s">
        <v>205</v>
      </c>
      <c r="B83" s="13" t="s">
        <v>206</v>
      </c>
      <c r="C83" s="13" t="s">
        <v>9</v>
      </c>
      <c r="D83" s="13" t="s">
        <v>11</v>
      </c>
      <c r="E83" s="83">
        <v>0</v>
      </c>
      <c r="F83" s="91">
        <f t="shared" si="15"/>
        <v>0</v>
      </c>
      <c r="G83" s="102">
        <v>0</v>
      </c>
      <c r="H83" s="91">
        <f t="shared" si="16"/>
        <v>0</v>
      </c>
      <c r="I83" s="10"/>
      <c r="J83" s="135"/>
      <c r="K83" s="10"/>
      <c r="L83" s="123"/>
      <c r="M83" s="21"/>
      <c r="N83" s="109"/>
    </row>
    <row r="84" spans="1:14" s="11" customFormat="1" ht="15" customHeight="1">
      <c r="A84" s="12" t="s">
        <v>289</v>
      </c>
      <c r="B84" s="13" t="s">
        <v>290</v>
      </c>
      <c r="C84" s="13" t="s">
        <v>9</v>
      </c>
      <c r="D84" s="13" t="s">
        <v>320</v>
      </c>
      <c r="E84" s="83">
        <v>0</v>
      </c>
      <c r="F84" s="91">
        <f t="shared" si="15"/>
        <v>0</v>
      </c>
      <c r="G84" s="102">
        <v>0</v>
      </c>
      <c r="H84" s="91">
        <f t="shared" si="16"/>
        <v>0</v>
      </c>
      <c r="I84" s="10"/>
      <c r="J84" s="135"/>
      <c r="K84" s="10"/>
      <c r="L84" s="123"/>
      <c r="M84" s="21"/>
      <c r="N84" s="109"/>
    </row>
    <row r="85" spans="1:14" s="11" customFormat="1" ht="15" customHeight="1">
      <c r="A85" s="12" t="s">
        <v>295</v>
      </c>
      <c r="B85" s="13" t="s">
        <v>296</v>
      </c>
      <c r="C85" s="13" t="s">
        <v>9</v>
      </c>
      <c r="D85" s="13" t="s">
        <v>11</v>
      </c>
      <c r="E85" s="83">
        <v>0</v>
      </c>
      <c r="F85" s="91">
        <f t="shared" si="15"/>
        <v>0</v>
      </c>
      <c r="G85" s="102">
        <v>0</v>
      </c>
      <c r="H85" s="91">
        <f t="shared" si="16"/>
        <v>0</v>
      </c>
      <c r="I85" s="10"/>
      <c r="J85" s="135"/>
      <c r="K85" s="10"/>
      <c r="L85" s="123"/>
      <c r="M85" s="21"/>
      <c r="N85" s="109"/>
    </row>
    <row r="86" spans="1:14" s="11" customFormat="1" ht="15" customHeight="1">
      <c r="A86" s="12" t="s">
        <v>185</v>
      </c>
      <c r="B86" s="13" t="s">
        <v>186</v>
      </c>
      <c r="C86" s="13" t="s">
        <v>9</v>
      </c>
      <c r="D86" s="13" t="s">
        <v>11</v>
      </c>
      <c r="E86" s="83">
        <v>0</v>
      </c>
      <c r="F86" s="91">
        <f t="shared" si="15"/>
        <v>0</v>
      </c>
      <c r="G86" s="102">
        <v>0</v>
      </c>
      <c r="H86" s="91">
        <f t="shared" si="16"/>
        <v>0</v>
      </c>
      <c r="I86" s="10"/>
      <c r="J86" s="135"/>
      <c r="K86" s="10"/>
      <c r="L86" s="123"/>
      <c r="M86" s="21"/>
      <c r="N86" s="109"/>
    </row>
    <row r="87" spans="1:14" s="11" customFormat="1" ht="15" customHeight="1">
      <c r="A87" s="12" t="s">
        <v>199</v>
      </c>
      <c r="B87" s="13" t="s">
        <v>200</v>
      </c>
      <c r="C87" s="13" t="s">
        <v>7</v>
      </c>
      <c r="D87" s="13" t="s">
        <v>11</v>
      </c>
      <c r="E87" s="83">
        <v>0</v>
      </c>
      <c r="F87" s="91">
        <f t="shared" si="15"/>
        <v>0</v>
      </c>
      <c r="G87" s="102">
        <v>0</v>
      </c>
      <c r="H87" s="91">
        <f t="shared" si="16"/>
        <v>0</v>
      </c>
      <c r="I87" s="10"/>
      <c r="J87" s="135"/>
      <c r="K87" s="10"/>
      <c r="L87" s="123"/>
      <c r="M87" s="21"/>
      <c r="N87" s="109"/>
    </row>
    <row r="88" spans="1:14" s="11" customFormat="1" ht="15" customHeight="1">
      <c r="A88" s="12" t="s">
        <v>303</v>
      </c>
      <c r="B88" s="13" t="s">
        <v>304</v>
      </c>
      <c r="C88" s="13" t="s">
        <v>7</v>
      </c>
      <c r="D88" s="13" t="s">
        <v>11</v>
      </c>
      <c r="E88" s="83">
        <v>0</v>
      </c>
      <c r="F88" s="91">
        <f t="shared" si="15"/>
        <v>0</v>
      </c>
      <c r="G88" s="102">
        <v>0</v>
      </c>
      <c r="H88" s="91">
        <f t="shared" si="16"/>
        <v>0</v>
      </c>
      <c r="I88" s="10"/>
      <c r="J88" s="135"/>
      <c r="K88" s="10"/>
      <c r="L88" s="123"/>
      <c r="M88" s="21"/>
      <c r="N88" s="109"/>
    </row>
    <row r="89" spans="1:14" s="11" customFormat="1" ht="15" customHeight="1">
      <c r="A89" s="12" t="s">
        <v>163</v>
      </c>
      <c r="B89" s="13" t="s">
        <v>164</v>
      </c>
      <c r="C89" s="13" t="s">
        <v>6</v>
      </c>
      <c r="D89" s="13" t="s">
        <v>11</v>
      </c>
      <c r="E89" s="83">
        <v>0</v>
      </c>
      <c r="F89" s="91">
        <f t="shared" si="15"/>
        <v>0</v>
      </c>
      <c r="G89" s="102">
        <v>0</v>
      </c>
      <c r="H89" s="91">
        <f t="shared" si="16"/>
        <v>0</v>
      </c>
      <c r="I89" s="10"/>
      <c r="J89" s="135"/>
      <c r="K89" s="10"/>
      <c r="L89" s="123"/>
      <c r="M89" s="21"/>
      <c r="N89" s="109"/>
    </row>
    <row r="90" spans="1:14" s="22" customFormat="1" ht="15" customHeight="1">
      <c r="A90" s="12" t="s">
        <v>283</v>
      </c>
      <c r="B90" s="13" t="s">
        <v>284</v>
      </c>
      <c r="C90" s="13" t="s">
        <v>6</v>
      </c>
      <c r="D90" s="13" t="s">
        <v>11</v>
      </c>
      <c r="E90" s="83">
        <v>0</v>
      </c>
      <c r="F90" s="91">
        <f t="shared" si="15"/>
        <v>0</v>
      </c>
      <c r="G90" s="102">
        <v>0</v>
      </c>
      <c r="H90" s="91">
        <f t="shared" si="16"/>
        <v>0</v>
      </c>
      <c r="I90" s="13"/>
      <c r="J90" s="137"/>
      <c r="K90" s="13"/>
      <c r="L90" s="125"/>
      <c r="M90" s="16"/>
      <c r="N90" s="101"/>
    </row>
    <row r="91" spans="1:14" s="11" customFormat="1" ht="15" customHeight="1">
      <c r="A91" s="12" t="s">
        <v>216</v>
      </c>
      <c r="B91" s="13" t="s">
        <v>217</v>
      </c>
      <c r="C91" s="13" t="s">
        <v>6</v>
      </c>
      <c r="D91" s="13" t="s">
        <v>11</v>
      </c>
      <c r="E91" s="83">
        <v>0</v>
      </c>
      <c r="F91" s="91">
        <f t="shared" si="15"/>
        <v>0</v>
      </c>
      <c r="G91" s="102">
        <v>0</v>
      </c>
      <c r="H91" s="91">
        <f t="shared" si="16"/>
        <v>0</v>
      </c>
      <c r="I91" s="10"/>
      <c r="J91" s="135"/>
      <c r="K91" s="10"/>
      <c r="L91" s="123"/>
      <c r="M91" s="21"/>
      <c r="N91" s="109"/>
    </row>
    <row r="92" spans="1:14" s="11" customFormat="1" ht="15" customHeight="1">
      <c r="A92" s="12" t="s">
        <v>201</v>
      </c>
      <c r="B92" s="13" t="s">
        <v>202</v>
      </c>
      <c r="C92" s="13" t="s">
        <v>6</v>
      </c>
      <c r="D92" s="13" t="s">
        <v>11</v>
      </c>
      <c r="E92" s="83">
        <v>0</v>
      </c>
      <c r="F92" s="91">
        <f t="shared" si="15"/>
        <v>0</v>
      </c>
      <c r="G92" s="102">
        <v>0</v>
      </c>
      <c r="H92" s="91">
        <f t="shared" si="16"/>
        <v>0</v>
      </c>
      <c r="I92" s="10"/>
      <c r="J92" s="135"/>
      <c r="K92" s="10"/>
      <c r="L92" s="123"/>
      <c r="M92" s="21"/>
      <c r="N92" s="109"/>
    </row>
    <row r="93" spans="1:14" s="11" customFormat="1" ht="15" customHeight="1">
      <c r="A93" s="12" t="s">
        <v>299</v>
      </c>
      <c r="B93" s="13" t="s">
        <v>300</v>
      </c>
      <c r="C93" s="13" t="s">
        <v>6</v>
      </c>
      <c r="D93" s="13" t="s">
        <v>11</v>
      </c>
      <c r="E93" s="83">
        <v>0</v>
      </c>
      <c r="F93" s="91">
        <f t="shared" si="15"/>
        <v>0</v>
      </c>
      <c r="G93" s="102">
        <v>0</v>
      </c>
      <c r="H93" s="91">
        <f t="shared" si="16"/>
        <v>0</v>
      </c>
      <c r="I93" s="10"/>
      <c r="J93" s="135"/>
      <c r="K93" s="10"/>
      <c r="L93" s="123"/>
      <c r="M93" s="21"/>
      <c r="N93" s="109"/>
    </row>
    <row r="94" spans="1:14" s="11" customFormat="1" ht="15" customHeight="1">
      <c r="A94" s="12" t="s">
        <v>165</v>
      </c>
      <c r="B94" s="13" t="s">
        <v>166</v>
      </c>
      <c r="C94" s="13" t="s">
        <v>6</v>
      </c>
      <c r="D94" s="13" t="s">
        <v>11</v>
      </c>
      <c r="E94" s="83">
        <v>0</v>
      </c>
      <c r="F94" s="91">
        <f t="shared" si="15"/>
        <v>0</v>
      </c>
      <c r="G94" s="102">
        <v>0</v>
      </c>
      <c r="H94" s="91">
        <f t="shared" si="16"/>
        <v>0</v>
      </c>
      <c r="I94" s="10"/>
      <c r="J94" s="135"/>
      <c r="K94" s="10"/>
      <c r="L94" s="123"/>
      <c r="M94" s="21"/>
      <c r="N94" s="109"/>
    </row>
    <row r="95" spans="1:14" s="11" customFormat="1" ht="15" customHeight="1">
      <c r="A95" s="12" t="s">
        <v>203</v>
      </c>
      <c r="B95" s="13" t="s">
        <v>204</v>
      </c>
      <c r="C95" s="13" t="s">
        <v>46</v>
      </c>
      <c r="D95" s="13" t="s">
        <v>11</v>
      </c>
      <c r="E95" s="83">
        <v>0</v>
      </c>
      <c r="F95" s="91">
        <f t="shared" si="15"/>
        <v>0</v>
      </c>
      <c r="G95" s="102">
        <v>0</v>
      </c>
      <c r="H95" s="91">
        <f t="shared" si="16"/>
        <v>0</v>
      </c>
      <c r="I95" s="10"/>
      <c r="J95" s="135"/>
      <c r="K95" s="10"/>
      <c r="L95" s="123"/>
      <c r="M95" s="21"/>
      <c r="N95" s="109"/>
    </row>
    <row r="96" spans="1:14" s="11" customFormat="1" ht="15" customHeight="1">
      <c r="A96" s="12" t="s">
        <v>269</v>
      </c>
      <c r="B96" s="13" t="s">
        <v>270</v>
      </c>
      <c r="C96" s="13" t="s">
        <v>82</v>
      </c>
      <c r="D96" s="13" t="s">
        <v>11</v>
      </c>
      <c r="E96" s="83">
        <v>0</v>
      </c>
      <c r="F96" s="91">
        <f t="shared" si="15"/>
        <v>0</v>
      </c>
      <c r="G96" s="102">
        <v>0</v>
      </c>
      <c r="H96" s="91">
        <f t="shared" si="16"/>
        <v>0</v>
      </c>
      <c r="I96" s="10"/>
      <c r="J96" s="135"/>
      <c r="K96" s="10"/>
      <c r="L96" s="123"/>
      <c r="M96" s="21"/>
      <c r="N96" s="109"/>
    </row>
    <row r="97" spans="1:14" s="11" customFormat="1" ht="15" customHeight="1">
      <c r="A97" s="12" t="s">
        <v>135</v>
      </c>
      <c r="B97" s="13" t="s">
        <v>136</v>
      </c>
      <c r="C97" s="13" t="s">
        <v>73</v>
      </c>
      <c r="D97" s="13" t="s">
        <v>11</v>
      </c>
      <c r="E97" s="83">
        <v>0</v>
      </c>
      <c r="F97" s="91">
        <f t="shared" si="15"/>
        <v>0</v>
      </c>
      <c r="G97" s="102">
        <v>0</v>
      </c>
      <c r="H97" s="91">
        <f t="shared" si="16"/>
        <v>0</v>
      </c>
      <c r="I97" s="10"/>
      <c r="J97" s="135"/>
      <c r="K97" s="10"/>
      <c r="L97" s="123"/>
      <c r="M97" s="21"/>
      <c r="N97" s="109"/>
    </row>
    <row r="98" spans="1:14" s="11" customFormat="1" ht="12.75" customHeight="1">
      <c r="A98" s="15" t="s">
        <v>314</v>
      </c>
      <c r="B98" s="16" t="s">
        <v>315</v>
      </c>
      <c r="C98" s="16" t="s">
        <v>2</v>
      </c>
      <c r="D98" s="16" t="s">
        <v>306</v>
      </c>
      <c r="E98" s="83">
        <v>0</v>
      </c>
      <c r="F98" s="91">
        <f t="shared" si="15"/>
        <v>0</v>
      </c>
      <c r="G98" s="102">
        <v>0</v>
      </c>
      <c r="H98" s="91">
        <f t="shared" si="16"/>
        <v>0</v>
      </c>
      <c r="I98" s="10"/>
      <c r="J98" s="135"/>
      <c r="K98" s="10"/>
      <c r="L98" s="123"/>
      <c r="M98" s="21"/>
      <c r="N98" s="109"/>
    </row>
    <row r="99" spans="1:14" s="11" customFormat="1" ht="15" customHeight="1">
      <c r="A99" s="12" t="s">
        <v>169</v>
      </c>
      <c r="B99" s="13" t="s">
        <v>170</v>
      </c>
      <c r="C99" s="13" t="s">
        <v>2</v>
      </c>
      <c r="D99" s="13" t="s">
        <v>282</v>
      </c>
      <c r="E99" s="83">
        <v>0</v>
      </c>
      <c r="F99" s="91">
        <f t="shared" si="15"/>
        <v>0</v>
      </c>
      <c r="G99" s="102">
        <v>0</v>
      </c>
      <c r="H99" s="91">
        <f t="shared" si="16"/>
        <v>0</v>
      </c>
      <c r="I99" s="10"/>
      <c r="J99" s="135"/>
      <c r="K99" s="10"/>
      <c r="L99" s="123"/>
      <c r="M99" s="21"/>
      <c r="N99" s="109"/>
    </row>
    <row r="100" spans="1:14" s="11" customFormat="1" ht="15" customHeight="1">
      <c r="A100" s="12" t="s">
        <v>177</v>
      </c>
      <c r="B100" s="13" t="s">
        <v>178</v>
      </c>
      <c r="C100" s="13" t="s">
        <v>2</v>
      </c>
      <c r="D100" s="13" t="s">
        <v>11</v>
      </c>
      <c r="E100" s="83">
        <v>0</v>
      </c>
      <c r="F100" s="91">
        <f t="shared" si="15"/>
        <v>0</v>
      </c>
      <c r="G100" s="102">
        <v>0</v>
      </c>
      <c r="H100" s="91">
        <f t="shared" si="16"/>
        <v>0</v>
      </c>
      <c r="I100" s="10"/>
      <c r="J100" s="135"/>
      <c r="K100" s="10"/>
      <c r="L100" s="123"/>
      <c r="M100" s="21"/>
      <c r="N100" s="109"/>
    </row>
    <row r="101" spans="1:14" s="11" customFormat="1" ht="15" customHeight="1">
      <c r="A101" s="12" t="s">
        <v>187</v>
      </c>
      <c r="B101" s="13" t="s">
        <v>188</v>
      </c>
      <c r="C101" s="13" t="s">
        <v>2</v>
      </c>
      <c r="D101" s="13" t="s">
        <v>11</v>
      </c>
      <c r="E101" s="83">
        <v>0</v>
      </c>
      <c r="F101" s="91">
        <f t="shared" si="15"/>
        <v>0</v>
      </c>
      <c r="G101" s="102">
        <v>0</v>
      </c>
      <c r="H101" s="91">
        <f t="shared" si="16"/>
        <v>0</v>
      </c>
      <c r="I101" s="10"/>
      <c r="J101" s="135"/>
      <c r="K101" s="10"/>
      <c r="L101" s="123"/>
      <c r="M101" s="21"/>
      <c r="N101" s="109"/>
    </row>
    <row r="102" spans="1:14" s="11" customFormat="1" ht="15" customHeight="1">
      <c r="A102" s="12" t="s">
        <v>212</v>
      </c>
      <c r="B102" s="13" t="s">
        <v>213</v>
      </c>
      <c r="C102" s="13" t="s">
        <v>2</v>
      </c>
      <c r="D102" s="13" t="s">
        <v>11</v>
      </c>
      <c r="E102" s="83">
        <v>0</v>
      </c>
      <c r="F102" s="91">
        <f t="shared" si="15"/>
        <v>0</v>
      </c>
      <c r="G102" s="102">
        <v>0</v>
      </c>
      <c r="H102" s="91">
        <f t="shared" si="16"/>
        <v>0</v>
      </c>
      <c r="I102" s="10"/>
      <c r="J102" s="135"/>
      <c r="K102" s="10"/>
      <c r="L102" s="123"/>
      <c r="M102" s="21"/>
      <c r="N102" s="109"/>
    </row>
    <row r="103" spans="1:14" s="11" customFormat="1" ht="15" customHeight="1">
      <c r="A103" s="12" t="s">
        <v>250</v>
      </c>
      <c r="B103" s="13" t="s">
        <v>251</v>
      </c>
      <c r="C103" s="13" t="s">
        <v>2</v>
      </c>
      <c r="D103" s="13" t="s">
        <v>11</v>
      </c>
      <c r="E103" s="83">
        <v>0</v>
      </c>
      <c r="F103" s="91">
        <f t="shared" si="15"/>
        <v>0</v>
      </c>
      <c r="G103" s="102">
        <v>0</v>
      </c>
      <c r="H103" s="91">
        <f t="shared" si="16"/>
        <v>0</v>
      </c>
      <c r="I103" s="10"/>
      <c r="J103" s="135"/>
      <c r="K103" s="10"/>
      <c r="L103" s="123"/>
      <c r="M103" s="21"/>
      <c r="N103" s="109"/>
    </row>
    <row r="104" spans="1:14" s="11" customFormat="1" ht="15" customHeight="1">
      <c r="A104" s="12" t="s">
        <v>275</v>
      </c>
      <c r="B104" s="13" t="s">
        <v>276</v>
      </c>
      <c r="C104" s="13" t="s">
        <v>2</v>
      </c>
      <c r="D104" s="13" t="s">
        <v>11</v>
      </c>
      <c r="E104" s="83">
        <v>0</v>
      </c>
      <c r="F104" s="91">
        <f t="shared" si="15"/>
        <v>0</v>
      </c>
      <c r="G104" s="102">
        <v>0</v>
      </c>
      <c r="H104" s="91">
        <f t="shared" si="16"/>
        <v>0</v>
      </c>
      <c r="I104" s="10"/>
      <c r="J104" s="135"/>
      <c r="K104" s="10"/>
      <c r="L104" s="123"/>
      <c r="M104" s="21"/>
      <c r="N104" s="109"/>
    </row>
    <row r="105" spans="1:14" s="22" customFormat="1" ht="15" customHeight="1">
      <c r="A105" s="12" t="s">
        <v>145</v>
      </c>
      <c r="B105" s="13" t="s">
        <v>146</v>
      </c>
      <c r="C105" s="13" t="s">
        <v>2</v>
      </c>
      <c r="D105" s="13" t="s">
        <v>11</v>
      </c>
      <c r="E105" s="83">
        <v>0</v>
      </c>
      <c r="F105" s="91">
        <f t="shared" si="15"/>
        <v>0</v>
      </c>
      <c r="G105" s="102">
        <v>0</v>
      </c>
      <c r="H105" s="91">
        <f t="shared" si="16"/>
        <v>0</v>
      </c>
      <c r="I105" s="13"/>
      <c r="J105" s="137"/>
      <c r="K105" s="13"/>
      <c r="L105" s="125"/>
      <c r="M105" s="16"/>
      <c r="N105" s="101"/>
    </row>
    <row r="106" spans="1:14" s="63" customFormat="1" ht="15" customHeight="1">
      <c r="A106" s="12" t="s">
        <v>238</v>
      </c>
      <c r="B106" s="13" t="s">
        <v>239</v>
      </c>
      <c r="C106" s="13" t="s">
        <v>2</v>
      </c>
      <c r="D106" s="13" t="s">
        <v>11</v>
      </c>
      <c r="E106" s="83">
        <v>0</v>
      </c>
      <c r="F106" s="91">
        <f t="shared" si="15"/>
        <v>0</v>
      </c>
      <c r="G106" s="102">
        <v>0</v>
      </c>
      <c r="H106" s="91">
        <f t="shared" si="16"/>
        <v>0</v>
      </c>
      <c r="I106" s="58"/>
      <c r="J106" s="137"/>
      <c r="K106" s="58"/>
      <c r="L106" s="128"/>
      <c r="M106" s="118"/>
      <c r="N106" s="111"/>
    </row>
    <row r="107" spans="1:14" s="63" customFormat="1" ht="15" customHeight="1">
      <c r="A107" s="12" t="s">
        <v>279</v>
      </c>
      <c r="B107" s="13" t="s">
        <v>280</v>
      </c>
      <c r="C107" s="13" t="s">
        <v>2</v>
      </c>
      <c r="D107" s="13" t="s">
        <v>11</v>
      </c>
      <c r="E107" s="83">
        <v>0</v>
      </c>
      <c r="F107" s="91">
        <f t="shared" si="15"/>
        <v>0</v>
      </c>
      <c r="G107" s="102">
        <v>0</v>
      </c>
      <c r="H107" s="91">
        <f t="shared" si="16"/>
        <v>0</v>
      </c>
      <c r="I107" s="58"/>
      <c r="J107" s="137"/>
      <c r="K107" s="58"/>
      <c r="L107" s="128"/>
      <c r="M107" s="118"/>
      <c r="N107" s="111"/>
    </row>
    <row r="108" spans="1:14" s="11" customFormat="1" ht="15" customHeight="1">
      <c r="A108" s="12" t="s">
        <v>113</v>
      </c>
      <c r="B108" s="13" t="s">
        <v>114</v>
      </c>
      <c r="C108" s="13" t="s">
        <v>2</v>
      </c>
      <c r="D108" s="13" t="s">
        <v>11</v>
      </c>
      <c r="E108" s="83">
        <v>0</v>
      </c>
      <c r="F108" s="91">
        <f t="shared" si="15"/>
        <v>0</v>
      </c>
      <c r="G108" s="102">
        <v>0</v>
      </c>
      <c r="H108" s="91">
        <f t="shared" si="16"/>
        <v>0</v>
      </c>
      <c r="I108" s="10"/>
      <c r="J108" s="135"/>
      <c r="K108" s="10"/>
      <c r="L108" s="123"/>
      <c r="M108" s="21"/>
      <c r="N108" s="109"/>
    </row>
    <row r="109" spans="1:14" s="11" customFormat="1" ht="15" customHeight="1">
      <c r="A109" s="12" t="s">
        <v>159</v>
      </c>
      <c r="B109" s="13" t="s">
        <v>160</v>
      </c>
      <c r="C109" s="13" t="s">
        <v>2</v>
      </c>
      <c r="D109" s="13" t="s">
        <v>11</v>
      </c>
      <c r="E109" s="83">
        <v>0</v>
      </c>
      <c r="F109" s="91">
        <f t="shared" si="15"/>
        <v>0</v>
      </c>
      <c r="G109" s="102">
        <v>0</v>
      </c>
      <c r="H109" s="91">
        <f t="shared" si="16"/>
        <v>0</v>
      </c>
      <c r="I109" s="10"/>
      <c r="J109" s="135"/>
      <c r="K109" s="10"/>
      <c r="L109" s="123"/>
      <c r="M109" s="21"/>
      <c r="N109" s="109"/>
    </row>
    <row r="110" spans="1:14" s="11" customFormat="1" ht="15" customHeight="1">
      <c r="A110" s="12" t="s">
        <v>147</v>
      </c>
      <c r="B110" s="13" t="s">
        <v>148</v>
      </c>
      <c r="C110" s="13" t="s">
        <v>14</v>
      </c>
      <c r="D110" s="13" t="s">
        <v>11</v>
      </c>
      <c r="E110" s="83">
        <v>0</v>
      </c>
      <c r="F110" s="91">
        <f t="shared" si="15"/>
        <v>0</v>
      </c>
      <c r="G110" s="102">
        <v>0</v>
      </c>
      <c r="H110" s="91">
        <f t="shared" si="16"/>
        <v>0</v>
      </c>
      <c r="I110" s="10"/>
      <c r="J110" s="135"/>
      <c r="K110" s="10"/>
      <c r="L110" s="123"/>
      <c r="M110" s="21"/>
      <c r="N110" s="109"/>
    </row>
    <row r="111" spans="1:14" s="11" customFormat="1" ht="15" customHeight="1">
      <c r="A111" s="12" t="s">
        <v>153</v>
      </c>
      <c r="B111" s="13" t="s">
        <v>154</v>
      </c>
      <c r="C111" s="13" t="s">
        <v>14</v>
      </c>
      <c r="D111" s="13" t="s">
        <v>11</v>
      </c>
      <c r="E111" s="83">
        <v>0</v>
      </c>
      <c r="F111" s="91">
        <f t="shared" si="15"/>
        <v>0</v>
      </c>
      <c r="G111" s="102">
        <v>0</v>
      </c>
      <c r="H111" s="91">
        <f t="shared" si="16"/>
        <v>0</v>
      </c>
      <c r="I111" s="10"/>
      <c r="J111" s="135"/>
      <c r="K111" s="10"/>
      <c r="L111" s="123"/>
      <c r="M111" s="21"/>
      <c r="N111" s="109"/>
    </row>
    <row r="112" spans="1:14" s="11" customFormat="1" ht="15" customHeight="1">
      <c r="A112" s="12" t="s">
        <v>273</v>
      </c>
      <c r="B112" s="13" t="s">
        <v>274</v>
      </c>
      <c r="C112" s="13" t="s">
        <v>13</v>
      </c>
      <c r="D112" s="13" t="s">
        <v>11</v>
      </c>
      <c r="E112" s="83">
        <v>0</v>
      </c>
      <c r="F112" s="91">
        <f t="shared" si="15"/>
        <v>0</v>
      </c>
      <c r="G112" s="102">
        <v>0</v>
      </c>
      <c r="H112" s="91">
        <f t="shared" si="16"/>
        <v>0</v>
      </c>
      <c r="I112" s="10"/>
      <c r="J112" s="135"/>
      <c r="K112" s="10"/>
      <c r="L112" s="123"/>
      <c r="M112" s="21"/>
      <c r="N112" s="109"/>
    </row>
    <row r="113" spans="1:14" s="11" customFormat="1" ht="15" customHeight="1">
      <c r="A113" s="12" t="s">
        <v>267</v>
      </c>
      <c r="B113" s="13" t="s">
        <v>268</v>
      </c>
      <c r="C113" s="13" t="s">
        <v>13</v>
      </c>
      <c r="D113" s="13" t="s">
        <v>11</v>
      </c>
      <c r="E113" s="83">
        <v>0</v>
      </c>
      <c r="F113" s="91">
        <f t="shared" si="15"/>
        <v>0</v>
      </c>
      <c r="G113" s="102">
        <v>0</v>
      </c>
      <c r="H113" s="91">
        <f t="shared" si="16"/>
        <v>0</v>
      </c>
      <c r="I113" s="10"/>
      <c r="J113" s="135"/>
      <c r="K113" s="10"/>
      <c r="L113" s="123"/>
      <c r="M113" s="21"/>
      <c r="N113" s="109"/>
    </row>
    <row r="114" spans="1:14" s="11" customFormat="1" ht="15" customHeight="1">
      <c r="A114" s="12" t="s">
        <v>228</v>
      </c>
      <c r="B114" s="13" t="s">
        <v>229</v>
      </c>
      <c r="C114" s="13" t="s">
        <v>13</v>
      </c>
      <c r="D114" s="13" t="s">
        <v>11</v>
      </c>
      <c r="E114" s="83">
        <v>0</v>
      </c>
      <c r="F114" s="91">
        <f t="shared" si="15"/>
        <v>0</v>
      </c>
      <c r="G114" s="102">
        <v>0</v>
      </c>
      <c r="H114" s="91">
        <f t="shared" si="16"/>
        <v>0</v>
      </c>
      <c r="I114" s="10"/>
      <c r="J114" s="135"/>
      <c r="K114" s="10"/>
      <c r="L114" s="123"/>
      <c r="M114" s="21"/>
      <c r="N114" s="109"/>
    </row>
    <row r="115" spans="1:14" s="11" customFormat="1" ht="15" customHeight="1">
      <c r="A115" s="12" t="s">
        <v>244</v>
      </c>
      <c r="B115" s="13" t="s">
        <v>245</v>
      </c>
      <c r="C115" s="13" t="s">
        <v>30</v>
      </c>
      <c r="D115" s="13" t="s">
        <v>320</v>
      </c>
      <c r="E115" s="83">
        <v>0</v>
      </c>
      <c r="F115" s="91">
        <f t="shared" si="15"/>
        <v>0</v>
      </c>
      <c r="G115" s="102">
        <v>0</v>
      </c>
      <c r="H115" s="91">
        <f t="shared" si="16"/>
        <v>0</v>
      </c>
      <c r="I115" s="10"/>
      <c r="J115" s="135"/>
      <c r="K115" s="10"/>
      <c r="L115" s="123"/>
      <c r="M115" s="21"/>
      <c r="N115" s="109"/>
    </row>
    <row r="116" spans="1:14" s="11" customFormat="1" ht="15" customHeight="1">
      <c r="A116" s="12" t="s">
        <v>191</v>
      </c>
      <c r="B116" s="13" t="s">
        <v>192</v>
      </c>
      <c r="C116" s="13" t="s">
        <v>8</v>
      </c>
      <c r="D116" s="13" t="s">
        <v>11</v>
      </c>
      <c r="E116" s="83">
        <v>0</v>
      </c>
      <c r="F116" s="91">
        <f t="shared" si="15"/>
        <v>0</v>
      </c>
      <c r="G116" s="102">
        <v>0</v>
      </c>
      <c r="H116" s="91">
        <f t="shared" si="16"/>
        <v>0</v>
      </c>
      <c r="I116" s="10"/>
      <c r="J116" s="135"/>
      <c r="K116" s="10"/>
      <c r="L116" s="123"/>
      <c r="M116" s="21"/>
      <c r="N116" s="109"/>
    </row>
    <row r="117" spans="1:14" s="20" customFormat="1" ht="15" customHeight="1">
      <c r="A117" s="12" t="s">
        <v>301</v>
      </c>
      <c r="B117" s="13" t="s">
        <v>302</v>
      </c>
      <c r="C117" s="13" t="s">
        <v>8</v>
      </c>
      <c r="D117" s="13" t="s">
        <v>11</v>
      </c>
      <c r="E117" s="83">
        <v>0</v>
      </c>
      <c r="F117" s="91">
        <f t="shared" si="15"/>
        <v>0</v>
      </c>
      <c r="G117" s="102">
        <v>0</v>
      </c>
      <c r="H117" s="91">
        <f t="shared" si="16"/>
        <v>0</v>
      </c>
      <c r="I117" s="16"/>
      <c r="J117" s="136"/>
      <c r="K117" s="16"/>
      <c r="L117" s="127"/>
      <c r="M117" s="16"/>
      <c r="N117" s="101"/>
    </row>
    <row r="118" spans="1:14" s="11" customFormat="1" ht="15" customHeight="1">
      <c r="A118" s="12" t="s">
        <v>111</v>
      </c>
      <c r="B118" s="13" t="s">
        <v>112</v>
      </c>
      <c r="C118" s="13" t="s">
        <v>8</v>
      </c>
      <c r="D118" s="13" t="s">
        <v>11</v>
      </c>
      <c r="E118" s="83">
        <v>0</v>
      </c>
      <c r="F118" s="91">
        <f t="shared" si="15"/>
        <v>0</v>
      </c>
      <c r="G118" s="102">
        <v>0</v>
      </c>
      <c r="H118" s="91">
        <f t="shared" si="16"/>
        <v>0</v>
      </c>
      <c r="I118" s="10"/>
      <c r="J118" s="135"/>
      <c r="K118" s="10"/>
      <c r="L118" s="123"/>
      <c r="M118" s="21"/>
      <c r="N118" s="109"/>
    </row>
    <row r="119" spans="1:14" s="11" customFormat="1" ht="15" customHeight="1">
      <c r="A119" s="12" t="s">
        <v>173</v>
      </c>
      <c r="B119" s="13" t="s">
        <v>174</v>
      </c>
      <c r="C119" s="13" t="s">
        <v>8</v>
      </c>
      <c r="D119" s="13" t="s">
        <v>11</v>
      </c>
      <c r="E119" s="83">
        <v>0</v>
      </c>
      <c r="F119" s="91">
        <f t="shared" si="15"/>
        <v>0</v>
      </c>
      <c r="G119" s="102">
        <v>0</v>
      </c>
      <c r="H119" s="91">
        <f t="shared" si="16"/>
        <v>0</v>
      </c>
      <c r="I119" s="10"/>
      <c r="J119" s="135"/>
      <c r="K119" s="10"/>
      <c r="L119" s="123"/>
      <c r="M119" s="21"/>
      <c r="N119" s="109"/>
    </row>
    <row r="120" spans="1:14" s="11" customFormat="1" ht="15" customHeight="1">
      <c r="A120" s="12" t="s">
        <v>123</v>
      </c>
      <c r="B120" s="13" t="s">
        <v>124</v>
      </c>
      <c r="C120" s="13" t="s">
        <v>8</v>
      </c>
      <c r="D120" s="13" t="s">
        <v>11</v>
      </c>
      <c r="E120" s="83">
        <v>0</v>
      </c>
      <c r="F120" s="91">
        <f t="shared" si="15"/>
        <v>0</v>
      </c>
      <c r="G120" s="102">
        <v>0</v>
      </c>
      <c r="H120" s="91">
        <f t="shared" si="16"/>
        <v>0</v>
      </c>
      <c r="I120" s="10"/>
      <c r="J120" s="135"/>
      <c r="K120" s="10"/>
      <c r="L120" s="123"/>
      <c r="M120" s="21"/>
      <c r="N120" s="109"/>
    </row>
    <row r="121" spans="1:14" s="11" customFormat="1" ht="15" customHeight="1">
      <c r="A121" s="12" t="s">
        <v>222</v>
      </c>
      <c r="B121" s="13" t="s">
        <v>223</v>
      </c>
      <c r="C121" s="13" t="s">
        <v>8</v>
      </c>
      <c r="D121" s="13" t="s">
        <v>11</v>
      </c>
      <c r="E121" s="83">
        <v>0</v>
      </c>
      <c r="F121" s="91">
        <f t="shared" si="15"/>
        <v>0</v>
      </c>
      <c r="G121" s="102">
        <v>0</v>
      </c>
      <c r="H121" s="91">
        <f t="shared" si="16"/>
        <v>0</v>
      </c>
      <c r="I121" s="10"/>
      <c r="J121" s="135"/>
      <c r="K121" s="10"/>
      <c r="L121" s="123"/>
      <c r="M121" s="21"/>
      <c r="N121" s="109"/>
    </row>
    <row r="122" spans="1:14" s="20" customFormat="1" ht="15" customHeight="1">
      <c r="A122" s="12" t="s">
        <v>167</v>
      </c>
      <c r="B122" s="13" t="s">
        <v>168</v>
      </c>
      <c r="C122" s="13" t="s">
        <v>8</v>
      </c>
      <c r="D122" s="13" t="s">
        <v>11</v>
      </c>
      <c r="E122" s="83">
        <v>0</v>
      </c>
      <c r="F122" s="91">
        <f t="shared" si="15"/>
        <v>0</v>
      </c>
      <c r="G122" s="102">
        <v>0</v>
      </c>
      <c r="H122" s="91">
        <f t="shared" si="16"/>
        <v>0</v>
      </c>
      <c r="I122" s="16"/>
      <c r="J122" s="136"/>
      <c r="K122" s="16"/>
      <c r="L122" s="127"/>
      <c r="M122" s="16"/>
      <c r="N122" s="101"/>
    </row>
    <row r="123" spans="1:14" s="11" customFormat="1" ht="15" customHeight="1">
      <c r="A123" s="12" t="s">
        <v>230</v>
      </c>
      <c r="B123" s="13" t="s">
        <v>231</v>
      </c>
      <c r="C123" s="13" t="s">
        <v>3</v>
      </c>
      <c r="D123" s="13" t="s">
        <v>11</v>
      </c>
      <c r="E123" s="83">
        <v>0</v>
      </c>
      <c r="F123" s="91">
        <f t="shared" si="15"/>
        <v>0</v>
      </c>
      <c r="G123" s="102">
        <v>0</v>
      </c>
      <c r="H123" s="91">
        <f t="shared" si="16"/>
        <v>0</v>
      </c>
      <c r="I123" s="10"/>
      <c r="J123" s="135"/>
      <c r="K123" s="10"/>
      <c r="L123" s="123"/>
      <c r="M123" s="21"/>
      <c r="N123" s="109"/>
    </row>
    <row r="124" spans="1:14" s="11" customFormat="1" ht="15" customHeight="1">
      <c r="A124" s="12" t="s">
        <v>293</v>
      </c>
      <c r="B124" s="13" t="s">
        <v>294</v>
      </c>
      <c r="C124" s="13" t="s">
        <v>5</v>
      </c>
      <c r="D124" s="13" t="s">
        <v>320</v>
      </c>
      <c r="E124" s="83">
        <v>0</v>
      </c>
      <c r="F124" s="91">
        <f t="shared" si="15"/>
        <v>0</v>
      </c>
      <c r="G124" s="102">
        <v>0</v>
      </c>
      <c r="H124" s="91">
        <f t="shared" si="16"/>
        <v>0</v>
      </c>
      <c r="I124" s="10"/>
      <c r="J124" s="135"/>
      <c r="K124" s="10"/>
      <c r="L124" s="123"/>
      <c r="M124" s="21"/>
      <c r="N124" s="109"/>
    </row>
    <row r="125" spans="1:14" s="11" customFormat="1" ht="15" customHeight="1">
      <c r="A125" s="12" t="s">
        <v>149</v>
      </c>
      <c r="B125" s="13" t="s">
        <v>150</v>
      </c>
      <c r="C125" s="13" t="s">
        <v>5</v>
      </c>
      <c r="D125" s="13" t="s">
        <v>11</v>
      </c>
      <c r="E125" s="83">
        <v>0</v>
      </c>
      <c r="F125" s="91">
        <f t="shared" si="15"/>
        <v>0</v>
      </c>
      <c r="G125" s="102">
        <v>0</v>
      </c>
      <c r="H125" s="91">
        <f t="shared" si="16"/>
        <v>0</v>
      </c>
      <c r="I125" s="10"/>
      <c r="J125" s="135"/>
      <c r="K125" s="10"/>
      <c r="L125" s="123"/>
      <c r="M125" s="21"/>
      <c r="N125" s="109"/>
    </row>
    <row r="126" spans="1:14" s="11" customFormat="1" ht="15" customHeight="1">
      <c r="A126" s="12" t="s">
        <v>119</v>
      </c>
      <c r="B126" s="13" t="s">
        <v>120</v>
      </c>
      <c r="C126" s="13" t="s">
        <v>16</v>
      </c>
      <c r="D126" s="13" t="s">
        <v>11</v>
      </c>
      <c r="E126" s="83">
        <v>0</v>
      </c>
      <c r="F126" s="91">
        <f t="shared" si="15"/>
        <v>0</v>
      </c>
      <c r="G126" s="102">
        <v>0</v>
      </c>
      <c r="H126" s="91">
        <f t="shared" si="16"/>
        <v>0</v>
      </c>
      <c r="I126" s="10"/>
      <c r="J126" s="135"/>
      <c r="K126" s="10"/>
      <c r="L126" s="123"/>
      <c r="M126" s="21"/>
      <c r="N126" s="109"/>
    </row>
    <row r="127" spans="1:14" s="11" customFormat="1" ht="15" customHeight="1">
      <c r="A127" s="12" t="s">
        <v>139</v>
      </c>
      <c r="B127" s="13" t="s">
        <v>140</v>
      </c>
      <c r="C127" s="13" t="s">
        <v>16</v>
      </c>
      <c r="D127" s="13" t="s">
        <v>11</v>
      </c>
      <c r="E127" s="83">
        <v>0</v>
      </c>
      <c r="F127" s="91">
        <f t="shared" si="15"/>
        <v>0</v>
      </c>
      <c r="G127" s="102">
        <v>0</v>
      </c>
      <c r="H127" s="91">
        <f t="shared" si="16"/>
        <v>0</v>
      </c>
      <c r="I127" s="10"/>
      <c r="J127" s="135"/>
      <c r="K127" s="10"/>
      <c r="L127" s="123"/>
      <c r="M127" s="21"/>
      <c r="N127" s="109"/>
    </row>
    <row r="128" spans="1:14" s="11" customFormat="1" ht="15" customHeight="1">
      <c r="A128" s="12" t="s">
        <v>277</v>
      </c>
      <c r="B128" s="13" t="s">
        <v>278</v>
      </c>
      <c r="C128" s="13" t="s">
        <v>16</v>
      </c>
      <c r="D128" s="13" t="s">
        <v>11</v>
      </c>
      <c r="E128" s="83">
        <v>0</v>
      </c>
      <c r="F128" s="91">
        <f t="shared" si="15"/>
        <v>0</v>
      </c>
      <c r="G128" s="102">
        <v>0</v>
      </c>
      <c r="H128" s="91">
        <f t="shared" si="16"/>
        <v>0</v>
      </c>
      <c r="I128" s="10"/>
      <c r="J128" s="135"/>
      <c r="K128" s="10"/>
      <c r="L128" s="123"/>
      <c r="M128" s="21"/>
      <c r="N128" s="109"/>
    </row>
    <row r="129" spans="1:14" s="11" customFormat="1" ht="15" customHeight="1">
      <c r="A129" s="12" t="s">
        <v>155</v>
      </c>
      <c r="B129" s="13" t="s">
        <v>156</v>
      </c>
      <c r="C129" s="13" t="s">
        <v>100</v>
      </c>
      <c r="D129" s="13" t="s">
        <v>11</v>
      </c>
      <c r="E129" s="83">
        <v>0</v>
      </c>
      <c r="F129" s="91">
        <f t="shared" si="15"/>
        <v>0</v>
      </c>
      <c r="G129" s="102">
        <v>0</v>
      </c>
      <c r="H129" s="91">
        <f t="shared" si="16"/>
        <v>0</v>
      </c>
      <c r="I129" s="10"/>
      <c r="J129" s="135"/>
      <c r="K129" s="10"/>
      <c r="L129" s="123"/>
      <c r="M129" s="21"/>
      <c r="N129" s="109"/>
    </row>
    <row r="130" spans="1:14" s="11" customFormat="1" ht="15" customHeight="1">
      <c r="A130" s="12" t="s">
        <v>265</v>
      </c>
      <c r="B130" s="13" t="s">
        <v>266</v>
      </c>
      <c r="C130" s="13" t="s">
        <v>100</v>
      </c>
      <c r="D130" s="13" t="s">
        <v>322</v>
      </c>
      <c r="E130" s="83">
        <v>0</v>
      </c>
      <c r="F130" s="91">
        <f t="shared" si="15"/>
        <v>0</v>
      </c>
      <c r="G130" s="102">
        <v>0</v>
      </c>
      <c r="H130" s="91">
        <f t="shared" si="16"/>
        <v>0</v>
      </c>
      <c r="I130" s="10"/>
      <c r="J130" s="135"/>
      <c r="K130" s="10"/>
      <c r="L130" s="123"/>
      <c r="M130" s="21"/>
      <c r="N130" s="109"/>
    </row>
    <row r="131" spans="1:14" s="11" customFormat="1" ht="15" customHeight="1">
      <c r="A131" s="12" t="s">
        <v>291</v>
      </c>
      <c r="B131" s="13" t="s">
        <v>292</v>
      </c>
      <c r="C131" s="13" t="s">
        <v>1</v>
      </c>
      <c r="D131" s="13" t="s">
        <v>282</v>
      </c>
      <c r="E131" s="83">
        <v>0</v>
      </c>
      <c r="F131" s="91">
        <f t="shared" ref="F131:F142" si="17">$F$143/$E$143*E131</f>
        <v>0</v>
      </c>
      <c r="G131" s="102">
        <v>0</v>
      </c>
      <c r="H131" s="91">
        <f t="shared" ref="H131:H142" si="18">$F$143/$G$143*G131</f>
        <v>0</v>
      </c>
      <c r="I131" s="10"/>
      <c r="J131" s="135"/>
      <c r="K131" s="10"/>
      <c r="L131" s="123"/>
      <c r="M131" s="21"/>
      <c r="N131" s="109"/>
    </row>
    <row r="132" spans="1:14" s="11" customFormat="1" ht="15" customHeight="1">
      <c r="A132" s="12" t="s">
        <v>151</v>
      </c>
      <c r="B132" s="13" t="s">
        <v>152</v>
      </c>
      <c r="C132" s="13" t="s">
        <v>1</v>
      </c>
      <c r="D132" s="13" t="s">
        <v>11</v>
      </c>
      <c r="E132" s="83">
        <v>0</v>
      </c>
      <c r="F132" s="91">
        <f t="shared" si="17"/>
        <v>0</v>
      </c>
      <c r="G132" s="102">
        <v>0</v>
      </c>
      <c r="H132" s="91">
        <f t="shared" si="18"/>
        <v>0</v>
      </c>
      <c r="I132" s="10"/>
      <c r="J132" s="135"/>
      <c r="K132" s="10"/>
      <c r="L132" s="123"/>
      <c r="M132" s="21"/>
      <c r="N132" s="109"/>
    </row>
    <row r="133" spans="1:14" s="11" customFormat="1" ht="15" customHeight="1">
      <c r="A133" s="12" t="s">
        <v>287</v>
      </c>
      <c r="B133" s="13" t="s">
        <v>288</v>
      </c>
      <c r="C133" s="13" t="s">
        <v>1</v>
      </c>
      <c r="D133" s="13" t="s">
        <v>11</v>
      </c>
      <c r="E133" s="83">
        <v>0</v>
      </c>
      <c r="F133" s="91">
        <f t="shared" si="17"/>
        <v>0</v>
      </c>
      <c r="G133" s="102">
        <v>0</v>
      </c>
      <c r="H133" s="91">
        <f t="shared" si="18"/>
        <v>0</v>
      </c>
      <c r="I133" s="10"/>
      <c r="J133" s="135"/>
      <c r="K133" s="10"/>
      <c r="L133" s="123"/>
      <c r="M133" s="21"/>
      <c r="N133" s="109"/>
    </row>
    <row r="134" spans="1:14" s="11" customFormat="1" ht="15" customHeight="1">
      <c r="A134" s="12" t="s">
        <v>197</v>
      </c>
      <c r="B134" s="13" t="s">
        <v>198</v>
      </c>
      <c r="C134" s="13" t="s">
        <v>1</v>
      </c>
      <c r="D134" s="13" t="s">
        <v>11</v>
      </c>
      <c r="E134" s="83">
        <v>0</v>
      </c>
      <c r="F134" s="91">
        <f t="shared" si="17"/>
        <v>0</v>
      </c>
      <c r="G134" s="102">
        <v>0</v>
      </c>
      <c r="H134" s="91">
        <f t="shared" si="18"/>
        <v>0</v>
      </c>
      <c r="I134" s="10"/>
      <c r="J134" s="135"/>
      <c r="K134" s="10"/>
      <c r="L134" s="123"/>
      <c r="M134" s="21"/>
      <c r="N134" s="109"/>
    </row>
    <row r="135" spans="1:14" s="11" customFormat="1" ht="15" customHeight="1">
      <c r="A135" s="12" t="s">
        <v>179</v>
      </c>
      <c r="B135" s="13" t="s">
        <v>180</v>
      </c>
      <c r="C135" s="13" t="s">
        <v>1</v>
      </c>
      <c r="D135" s="13" t="s">
        <v>11</v>
      </c>
      <c r="E135" s="83">
        <v>0</v>
      </c>
      <c r="F135" s="91">
        <f t="shared" si="17"/>
        <v>0</v>
      </c>
      <c r="G135" s="102">
        <v>0</v>
      </c>
      <c r="H135" s="91">
        <f t="shared" si="18"/>
        <v>0</v>
      </c>
      <c r="I135" s="10"/>
      <c r="J135" s="135"/>
      <c r="K135" s="10"/>
      <c r="L135" s="123"/>
      <c r="M135" s="21"/>
      <c r="N135" s="109"/>
    </row>
    <row r="136" spans="1:14" s="11" customFormat="1" ht="15" customHeight="1">
      <c r="A136" s="12" t="s">
        <v>297</v>
      </c>
      <c r="B136" s="13" t="s">
        <v>298</v>
      </c>
      <c r="C136" s="13" t="s">
        <v>4</v>
      </c>
      <c r="D136" s="13" t="s">
        <v>11</v>
      </c>
      <c r="E136" s="83">
        <v>0</v>
      </c>
      <c r="F136" s="91">
        <f t="shared" si="17"/>
        <v>0</v>
      </c>
      <c r="G136" s="102">
        <v>0</v>
      </c>
      <c r="H136" s="91">
        <f t="shared" si="18"/>
        <v>0</v>
      </c>
      <c r="I136" s="10"/>
      <c r="J136" s="135"/>
      <c r="K136" s="10"/>
      <c r="L136" s="123"/>
      <c r="M136" s="21"/>
      <c r="N136" s="109"/>
    </row>
    <row r="137" spans="1:14" s="11" customFormat="1" ht="15" customHeight="1">
      <c r="A137" s="12" t="s">
        <v>242</v>
      </c>
      <c r="B137" s="13" t="s">
        <v>243</v>
      </c>
      <c r="C137" s="13" t="s">
        <v>4</v>
      </c>
      <c r="D137" s="13" t="s">
        <v>11</v>
      </c>
      <c r="E137" s="83">
        <v>0</v>
      </c>
      <c r="F137" s="91">
        <f t="shared" si="17"/>
        <v>0</v>
      </c>
      <c r="G137" s="102">
        <v>0</v>
      </c>
      <c r="H137" s="91">
        <f t="shared" si="18"/>
        <v>0</v>
      </c>
      <c r="I137" s="10"/>
      <c r="J137" s="135"/>
      <c r="K137" s="10"/>
      <c r="L137" s="123"/>
      <c r="M137" s="21"/>
      <c r="N137" s="109"/>
    </row>
    <row r="138" spans="1:14" s="20" customFormat="1" ht="15" customHeight="1">
      <c r="A138" s="12" t="s">
        <v>143</v>
      </c>
      <c r="B138" s="13" t="s">
        <v>144</v>
      </c>
      <c r="C138" s="13" t="s">
        <v>4</v>
      </c>
      <c r="D138" s="13" t="s">
        <v>11</v>
      </c>
      <c r="E138" s="83">
        <v>0</v>
      </c>
      <c r="F138" s="91">
        <f t="shared" si="17"/>
        <v>0</v>
      </c>
      <c r="G138" s="102">
        <v>0</v>
      </c>
      <c r="H138" s="91">
        <f t="shared" si="18"/>
        <v>0</v>
      </c>
      <c r="I138" s="16"/>
      <c r="J138" s="136"/>
      <c r="K138" s="16"/>
      <c r="L138" s="127"/>
      <c r="M138" s="16"/>
      <c r="N138" s="101"/>
    </row>
    <row r="139" spans="1:14" s="11" customFormat="1" ht="15" customHeight="1">
      <c r="A139" s="12" t="s">
        <v>226</v>
      </c>
      <c r="B139" s="13" t="s">
        <v>227</v>
      </c>
      <c r="C139" s="13" t="s">
        <v>4</v>
      </c>
      <c r="D139" s="13" t="s">
        <v>11</v>
      </c>
      <c r="E139" s="83">
        <v>0</v>
      </c>
      <c r="F139" s="91">
        <f t="shared" si="17"/>
        <v>0</v>
      </c>
      <c r="G139" s="102">
        <v>0</v>
      </c>
      <c r="H139" s="91">
        <f t="shared" si="18"/>
        <v>0</v>
      </c>
      <c r="I139" s="10"/>
      <c r="J139" s="135"/>
      <c r="K139" s="10"/>
      <c r="L139" s="123"/>
      <c r="M139" s="21"/>
      <c r="N139" s="109"/>
    </row>
    <row r="140" spans="1:14" s="11" customFormat="1" ht="15" customHeight="1">
      <c r="A140" s="12" t="s">
        <v>232</v>
      </c>
      <c r="B140" s="13" t="s">
        <v>233</v>
      </c>
      <c r="C140" s="13" t="s">
        <v>4</v>
      </c>
      <c r="D140" s="13" t="s">
        <v>11</v>
      </c>
      <c r="E140" s="83">
        <v>0</v>
      </c>
      <c r="F140" s="91">
        <f t="shared" si="17"/>
        <v>0</v>
      </c>
      <c r="G140" s="102">
        <v>0</v>
      </c>
      <c r="H140" s="91">
        <f t="shared" si="18"/>
        <v>0</v>
      </c>
      <c r="I140" s="10"/>
      <c r="J140" s="135"/>
      <c r="K140" s="10"/>
      <c r="L140" s="123"/>
      <c r="M140" s="21"/>
      <c r="N140" s="109"/>
    </row>
    <row r="141" spans="1:14" s="11" customFormat="1" ht="15" customHeight="1">
      <c r="A141" s="12" t="s">
        <v>285</v>
      </c>
      <c r="B141" s="13" t="s">
        <v>286</v>
      </c>
      <c r="C141" s="13" t="s">
        <v>258</v>
      </c>
      <c r="D141" s="13" t="s">
        <v>11</v>
      </c>
      <c r="E141" s="83">
        <v>0</v>
      </c>
      <c r="F141" s="91">
        <f t="shared" si="17"/>
        <v>0</v>
      </c>
      <c r="G141" s="102">
        <v>0</v>
      </c>
      <c r="H141" s="91">
        <f t="shared" si="18"/>
        <v>0</v>
      </c>
      <c r="I141" s="10"/>
      <c r="J141" s="135"/>
      <c r="K141" s="10"/>
      <c r="L141" s="123"/>
      <c r="M141" s="21"/>
      <c r="N141" s="109"/>
    </row>
    <row r="142" spans="1:14" s="11" customFormat="1" ht="15" customHeight="1">
      <c r="A142" s="24" t="s">
        <v>256</v>
      </c>
      <c r="B142" s="25" t="s">
        <v>257</v>
      </c>
      <c r="C142" s="25" t="s">
        <v>258</v>
      </c>
      <c r="D142" s="25" t="s">
        <v>11</v>
      </c>
      <c r="E142" s="84">
        <v>0</v>
      </c>
      <c r="F142" s="93">
        <f t="shared" si="17"/>
        <v>0</v>
      </c>
      <c r="G142" s="142">
        <v>0</v>
      </c>
      <c r="H142" s="93">
        <f t="shared" si="18"/>
        <v>0</v>
      </c>
      <c r="I142" s="27"/>
      <c r="J142" s="138"/>
      <c r="K142" s="27"/>
      <c r="L142" s="129"/>
      <c r="M142" s="119"/>
      <c r="N142" s="112"/>
    </row>
    <row r="143" spans="1:14">
      <c r="E143" s="97">
        <f>SUM(E2:E142)</f>
        <v>99.999999999999986</v>
      </c>
      <c r="F143" s="30">
        <v>69654752</v>
      </c>
      <c r="G143" s="97">
        <f>SUM(G2:G142)</f>
        <v>95.350325928440839</v>
      </c>
      <c r="H143" s="30">
        <f>SUM(H2:H142)</f>
        <v>69654752.00000003</v>
      </c>
      <c r="I143" s="30">
        <f>$H$143-(I43+I44+I45+I47+I51+I53+I57)</f>
        <v>67644752.00000003</v>
      </c>
      <c r="J143" s="139">
        <f>SUM(J2:J142)</f>
        <v>1000000.0071865924</v>
      </c>
      <c r="K143" s="30">
        <f t="shared" ref="K143:L143" si="19">SUM(K2:K142)</f>
        <v>68654751.992813438</v>
      </c>
      <c r="L143" s="30">
        <f t="shared" si="19"/>
        <v>70317807.451015085</v>
      </c>
      <c r="M143" s="98">
        <f>SUM(M2:M142)</f>
        <v>73281377.27955246</v>
      </c>
      <c r="N143" s="98">
        <f>(L143+L144)-M143</f>
        <v>-1963569.8285373747</v>
      </c>
    </row>
    <row r="144" spans="1:14">
      <c r="F144" s="131"/>
      <c r="L144" s="139">
        <v>1000000</v>
      </c>
      <c r="N144" s="130"/>
    </row>
    <row r="145" spans="6:12">
      <c r="F145" s="131"/>
      <c r="L145" s="141" t="s">
        <v>349</v>
      </c>
    </row>
  </sheetData>
  <autoFilter ref="D1:D146"/>
  <printOptions horizontalCentered="1" verticalCentered="1"/>
  <pageMargins left="0" right="0" top="0.39370078740157483" bottom="0.39370078740157483" header="0.78740157480314965" footer="0.78740157480314965"/>
  <pageSetup paperSize="8" orientation="landscape" useFirstPageNumber="1" r:id="rId1"/>
  <headerFooter>
    <oddHeader>&amp;C&amp;"Times New Roman,Normal"&amp;12Crédits 2015 - MERRI "DRCI"</oddHeader>
    <oddFooter>&amp;LDGOS, PF4&amp;R22/04/2015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Indicateurs-2015</vt:lpstr>
      <vt:lpstr>Credits-2015</vt:lpstr>
      <vt:lpstr>'Credits-2015'!Zone_d_impression</vt:lpstr>
      <vt:lpstr>'Indicateurs-2015'!Zone_d_impression</vt:lpstr>
    </vt:vector>
  </TitlesOfParts>
  <Company>Chru-Lille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Devos</dc:creator>
  <cp:lastModifiedBy>agalauppaci</cp:lastModifiedBy>
  <cp:lastPrinted>2015-05-26T15:23:30Z</cp:lastPrinted>
  <dcterms:created xsi:type="dcterms:W3CDTF">2014-12-08T06:03:41Z</dcterms:created>
  <dcterms:modified xsi:type="dcterms:W3CDTF">2015-05-26T15:23:31Z</dcterms:modified>
</cp:coreProperties>
</file>