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DPF\SDPF4\MERRI\CAMPAGNES BUDGETAIRES\Campagne 2022\C1-2022\02.MEL\"/>
    </mc:Choice>
  </mc:AlternateContent>
  <bookViews>
    <workbookView xWindow="0" yWindow="0" windowWidth="13125" windowHeight="6105"/>
  </bookViews>
  <sheets>
    <sheet name="dotation 2022" sheetId="2" r:id="rId1"/>
  </sheets>
  <definedNames>
    <definedName name="_xlnm._FilterDatabase" localSheetId="0" hidden="1">'dotation 2022'!$A$7:$W$60</definedName>
  </definedNames>
  <calcPr calcId="162913"/>
</workbook>
</file>

<file path=xl/calcChain.xml><?xml version="1.0" encoding="utf-8"?>
<calcChain xmlns="http://schemas.openxmlformats.org/spreadsheetml/2006/main">
  <c r="V59" i="2" l="1"/>
  <c r="U59" i="2"/>
  <c r="P59" i="2"/>
  <c r="Q59" i="2"/>
  <c r="R59" i="2"/>
  <c r="L59" i="2"/>
  <c r="M59" i="2"/>
  <c r="O59" i="2"/>
  <c r="I59" i="2"/>
  <c r="J59" i="2"/>
  <c r="G59" i="2"/>
  <c r="F59" i="2"/>
  <c r="S37" i="2" l="1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8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8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8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9" i="2"/>
  <c r="H10" i="2"/>
  <c r="H11" i="2"/>
  <c r="H12" i="2"/>
  <c r="H13" i="2"/>
  <c r="H14" i="2"/>
  <c r="H15" i="2"/>
  <c r="H16" i="2"/>
  <c r="H17" i="2"/>
  <c r="H18" i="2"/>
  <c r="H19" i="2"/>
  <c r="H20" i="2"/>
  <c r="H8" i="2"/>
  <c r="S59" i="2" l="1"/>
  <c r="T8" i="2" s="1"/>
  <c r="N59" i="2"/>
  <c r="T32" i="2" s="1"/>
  <c r="V32" i="2" s="1"/>
  <c r="W32" i="2" s="1"/>
  <c r="K59" i="2"/>
  <c r="H59" i="2"/>
  <c r="T34" i="2"/>
  <c r="V34" i="2" s="1"/>
  <c r="W34" i="2" s="1"/>
  <c r="T22" i="2"/>
  <c r="V22" i="2" s="1"/>
  <c r="W22" i="2" s="1"/>
  <c r="T58" i="2"/>
  <c r="V58" i="2" s="1"/>
  <c r="W58" i="2" s="1"/>
  <c r="T18" i="2"/>
  <c r="V18" i="2" s="1"/>
  <c r="W18" i="2" s="1"/>
  <c r="T47" i="2"/>
  <c r="V47" i="2" s="1"/>
  <c r="W47" i="2" s="1"/>
  <c r="T33" i="2"/>
  <c r="V33" i="2" s="1"/>
  <c r="W33" i="2" s="1"/>
  <c r="T31" i="2"/>
  <c r="V31" i="2" s="1"/>
  <c r="W31" i="2" s="1"/>
  <c r="T57" i="2"/>
  <c r="V57" i="2" s="1"/>
  <c r="W57" i="2" s="1"/>
  <c r="T55" i="2"/>
  <c r="V55" i="2" s="1"/>
  <c r="W55" i="2" s="1"/>
  <c r="T16" i="2"/>
  <c r="V16" i="2" s="1"/>
  <c r="W16" i="2" s="1"/>
  <c r="T42" i="2"/>
  <c r="V42" i="2" s="1"/>
  <c r="W42" i="2" s="1"/>
  <c r="T30" i="2"/>
  <c r="V30" i="2" s="1"/>
  <c r="W30" i="2" s="1"/>
  <c r="T23" i="2"/>
  <c r="V23" i="2" s="1"/>
  <c r="W23" i="2" s="1"/>
  <c r="T56" i="2"/>
  <c r="V56" i="2" s="1"/>
  <c r="W56" i="2" s="1"/>
  <c r="T17" i="2"/>
  <c r="V17" i="2" s="1"/>
  <c r="W17" i="2" s="1"/>
  <c r="T53" i="2"/>
  <c r="V53" i="2" s="1"/>
  <c r="W53" i="2" s="1"/>
  <c r="T41" i="2"/>
  <c r="V41" i="2" s="1"/>
  <c r="W41" i="2" s="1"/>
  <c r="T29" i="2"/>
  <c r="V29" i="2" s="1"/>
  <c r="W29" i="2" s="1"/>
  <c r="T45" i="2"/>
  <c r="V45" i="2" s="1"/>
  <c r="W45" i="2" s="1"/>
  <c r="T44" i="2"/>
  <c r="V44" i="2" s="1"/>
  <c r="W44" i="2" s="1"/>
  <c r="T43" i="2"/>
  <c r="V43" i="2" s="1"/>
  <c r="W43" i="2" s="1"/>
  <c r="T15" i="2"/>
  <c r="V15" i="2" s="1"/>
  <c r="W15" i="2" s="1"/>
  <c r="T14" i="2"/>
  <c r="V14" i="2" s="1"/>
  <c r="W14" i="2" s="1"/>
  <c r="T52" i="2"/>
  <c r="V52" i="2" s="1"/>
  <c r="W52" i="2" s="1"/>
  <c r="T40" i="2"/>
  <c r="V40" i="2" s="1"/>
  <c r="W40" i="2" s="1"/>
  <c r="T28" i="2"/>
  <c r="V28" i="2" s="1"/>
  <c r="W28" i="2" s="1"/>
  <c r="T35" i="2"/>
  <c r="V35" i="2" s="1"/>
  <c r="W35" i="2" s="1"/>
  <c r="T20" i="2"/>
  <c r="V20" i="2" s="1"/>
  <c r="W20" i="2" s="1"/>
  <c r="T39" i="2"/>
  <c r="V39" i="2" s="1"/>
  <c r="W39" i="2" s="1"/>
  <c r="T38" i="2"/>
  <c r="V38" i="2" s="1"/>
  <c r="W38" i="2" s="1"/>
  <c r="T26" i="2"/>
  <c r="V26" i="2" s="1"/>
  <c r="W26" i="2" s="1"/>
  <c r="T21" i="2"/>
  <c r="V21" i="2" s="1"/>
  <c r="W21" i="2" s="1"/>
  <c r="T27" i="2"/>
  <c r="V27" i="2" s="1"/>
  <c r="W27" i="2" s="1"/>
  <c r="T49" i="2"/>
  <c r="V49" i="2" s="1"/>
  <c r="W49" i="2" s="1"/>
  <c r="T25" i="2"/>
  <c r="V25" i="2" s="1"/>
  <c r="W25" i="2" s="1"/>
  <c r="T19" i="2"/>
  <c r="V19" i="2" s="1"/>
  <c r="W19" i="2" s="1"/>
  <c r="T13" i="2"/>
  <c r="V13" i="2" s="1"/>
  <c r="W13" i="2" s="1"/>
  <c r="T51" i="2"/>
  <c r="V51" i="2" s="1"/>
  <c r="W51" i="2" s="1"/>
  <c r="T50" i="2"/>
  <c r="V50" i="2" s="1"/>
  <c r="W50" i="2" s="1"/>
  <c r="T11" i="2"/>
  <c r="V11" i="2" s="1"/>
  <c r="W11" i="2" s="1"/>
  <c r="T10" i="2"/>
  <c r="V10" i="2" s="1"/>
  <c r="W10" i="2" s="1"/>
  <c r="T48" i="2"/>
  <c r="V48" i="2" s="1"/>
  <c r="W48" i="2" s="1"/>
  <c r="T36" i="2"/>
  <c r="V36" i="2" s="1"/>
  <c r="W36" i="2" s="1"/>
  <c r="T24" i="2"/>
  <c r="V24" i="2" s="1"/>
  <c r="W24" i="2" s="1"/>
  <c r="T46" i="2" l="1"/>
  <c r="V46" i="2" s="1"/>
  <c r="W46" i="2" s="1"/>
  <c r="T54" i="2"/>
  <c r="V54" i="2" s="1"/>
  <c r="W54" i="2" s="1"/>
  <c r="T37" i="2"/>
  <c r="V37" i="2" s="1"/>
  <c r="W37" i="2" s="1"/>
  <c r="T12" i="2"/>
  <c r="V12" i="2" s="1"/>
  <c r="W12" i="2" s="1"/>
  <c r="T9" i="2"/>
  <c r="V9" i="2" s="1"/>
  <c r="W9" i="2" s="1"/>
  <c r="V8" i="2"/>
  <c r="W8" i="2" s="1"/>
  <c r="T59" i="2" l="1"/>
  <c r="W59" i="2"/>
</calcChain>
</file>

<file path=xl/sharedStrings.xml><?xml version="1.0" encoding="utf-8"?>
<sst xmlns="http://schemas.openxmlformats.org/spreadsheetml/2006/main" count="239" uniqueCount="157">
  <si>
    <t>S1</t>
  </si>
  <si>
    <t>S2</t>
  </si>
  <si>
    <t>C1</t>
  </si>
  <si>
    <t>C2</t>
  </si>
  <si>
    <t>Finess ARBUST</t>
  </si>
  <si>
    <t xml:space="preserve">Raison Sociale
</t>
  </si>
  <si>
    <t>060000528</t>
  </si>
  <si>
    <t>CENTRE ANTOINE LACASSAGNE</t>
  </si>
  <si>
    <t>060785011</t>
  </si>
  <si>
    <t>CHU DE NICE</t>
  </si>
  <si>
    <t>130001647</t>
  </si>
  <si>
    <t>INSTITUT PAOLI CALMETTES</t>
  </si>
  <si>
    <t>130786049</t>
  </si>
  <si>
    <t>APHM</t>
  </si>
  <si>
    <t>140000555</t>
  </si>
  <si>
    <t>CENTRE FRANCOIS BACLESSE - CAEN</t>
  </si>
  <si>
    <t>210780581</t>
  </si>
  <si>
    <t>CHU DIJON</t>
  </si>
  <si>
    <t>250000015</t>
  </si>
  <si>
    <t>CHU BESANCON</t>
  </si>
  <si>
    <t>290000017</t>
  </si>
  <si>
    <t>CHRU DE BREST</t>
  </si>
  <si>
    <t>300780038</t>
  </si>
  <si>
    <t>CHU NIMES</t>
  </si>
  <si>
    <t>310781406</t>
  </si>
  <si>
    <t>HOTEL DIEU ST-JACQUES CHU DE TOULOUSE</t>
  </si>
  <si>
    <t>330000662</t>
  </si>
  <si>
    <t>INSTITUT BERGONIE</t>
  </si>
  <si>
    <t>330781196</t>
  </si>
  <si>
    <t>CHU HOPITAUX DE BORDEAUX</t>
  </si>
  <si>
    <t>340000207</t>
  </si>
  <si>
    <t>ICM (INSTITUT REGIONAL DU CANCER DE MONTPELLIER)</t>
  </si>
  <si>
    <t>340780477</t>
  </si>
  <si>
    <t>CHU MONTPELLIER</t>
  </si>
  <si>
    <t>350005179</t>
  </si>
  <si>
    <t>CHU DE RENNES</t>
  </si>
  <si>
    <t>370000481</t>
  </si>
  <si>
    <t>CHRU DE TOURS</t>
  </si>
  <si>
    <t>380780080</t>
  </si>
  <si>
    <t>CHU GRENOBLE</t>
  </si>
  <si>
    <t>420784878</t>
  </si>
  <si>
    <t>CHU SAINT-ETIENNE</t>
  </si>
  <si>
    <t>440000289</t>
  </si>
  <si>
    <t>CHU DE NANTES</t>
  </si>
  <si>
    <t>490000031</t>
  </si>
  <si>
    <t>CHU D'ANGERS</t>
  </si>
  <si>
    <t xml:space="preserve">INSTITUT DE CANCEROLOGIE DE L'OUEST (ICO) </t>
  </si>
  <si>
    <t>510000029</t>
  </si>
  <si>
    <t>CHU REIMS</t>
  </si>
  <si>
    <t>510000516</t>
  </si>
  <si>
    <t>INSTITUT JEAN GODINOT</t>
  </si>
  <si>
    <t>540001286</t>
  </si>
  <si>
    <t>INSTITUT DE CANCEROLOGIE DE LORRAINE</t>
  </si>
  <si>
    <t>540023264</t>
  </si>
  <si>
    <t>CHU DE NANCY</t>
  </si>
  <si>
    <t>590780193</t>
  </si>
  <si>
    <t>CHR LILLE</t>
  </si>
  <si>
    <t>630000479</t>
  </si>
  <si>
    <t>CENTRE REGIONAL JEAN PERRIN</t>
  </si>
  <si>
    <t>630780989</t>
  </si>
  <si>
    <t>CHU DE CLERMONT-FERRAND</t>
  </si>
  <si>
    <t>670000033</t>
  </si>
  <si>
    <t>CENTRE PAUL STRAUSS</t>
  </si>
  <si>
    <t>670780055</t>
  </si>
  <si>
    <t>HOPITAUX UNIVERSITAIRES DE STRASBOURG</t>
  </si>
  <si>
    <t>690000880</t>
  </si>
  <si>
    <t>CENTRE LEON BERARD</t>
  </si>
  <si>
    <t>690781810</t>
  </si>
  <si>
    <t>HOSPICES CIVILS DE LYON</t>
  </si>
  <si>
    <t>750000523</t>
  </si>
  <si>
    <t>SAINT JOSEPH</t>
  </si>
  <si>
    <t>750150104</t>
  </si>
  <si>
    <t>INSTITUT MUTUALISTE MONTSOURIS</t>
  </si>
  <si>
    <t>750160012</t>
  </si>
  <si>
    <t>INSTITUT CURIE</t>
  </si>
  <si>
    <t>750712184</t>
  </si>
  <si>
    <t>AP-HP</t>
  </si>
  <si>
    <t>750810814</t>
  </si>
  <si>
    <t>SERVICE DE SANTE DES ARMEES</t>
  </si>
  <si>
    <t>760000166</t>
  </si>
  <si>
    <t>CLCC HENRI BECQUEREL ROUEN</t>
  </si>
  <si>
    <t>760780239</t>
  </si>
  <si>
    <t>CHU ROUEN</t>
  </si>
  <si>
    <t>800000044</t>
  </si>
  <si>
    <t>CHU AMIENS</t>
  </si>
  <si>
    <t>860014208</t>
  </si>
  <si>
    <t>CHR DE POITIERS</t>
  </si>
  <si>
    <t>870000015</t>
  </si>
  <si>
    <t>CHU DE LIMOGES</t>
  </si>
  <si>
    <t>920000650</t>
  </si>
  <si>
    <t>HOPITAL FOCH</t>
  </si>
  <si>
    <t>920000684</t>
  </si>
  <si>
    <t>CENTRE CHIRURGICAL MARIE LANNELONGUE</t>
  </si>
  <si>
    <t>940000664</t>
  </si>
  <si>
    <t>GUSTAVE ROUSSY</t>
  </si>
  <si>
    <t>940110018</t>
  </si>
  <si>
    <t>CH INTERCOMMUNAL DE CRETEIL</t>
  </si>
  <si>
    <t>970100228</t>
  </si>
  <si>
    <t>CHU DE POINTE A PITRE/ ABYMES</t>
  </si>
  <si>
    <t>970211207</t>
  </si>
  <si>
    <t>CHU DE MARTINIQUE</t>
  </si>
  <si>
    <t>970408589</t>
  </si>
  <si>
    <t>CHR REUNION</t>
  </si>
  <si>
    <t>TOTAL</t>
  </si>
  <si>
    <t>R</t>
  </si>
  <si>
    <t>REQUALIFICATION</t>
  </si>
  <si>
    <t>P</t>
  </si>
  <si>
    <t>PREPARATION</t>
  </si>
  <si>
    <t>S</t>
  </si>
  <si>
    <t>STOCKAGE</t>
  </si>
  <si>
    <t>M</t>
  </si>
  <si>
    <t>MISE A DISPOSITION</t>
  </si>
  <si>
    <t>C</t>
  </si>
  <si>
    <t>CONSERVATION</t>
  </si>
  <si>
    <t>Catégorie</t>
  </si>
  <si>
    <t>Région</t>
  </si>
  <si>
    <t>Certifié (1)/en cours (0)</t>
  </si>
  <si>
    <t xml:space="preserve">R1
</t>
  </si>
  <si>
    <t xml:space="preserve">R2
</t>
  </si>
  <si>
    <t>R1+R2 (20%)</t>
  </si>
  <si>
    <t xml:space="preserve">P1
</t>
  </si>
  <si>
    <t xml:space="preserve">P2
</t>
  </si>
  <si>
    <t>0,2 P1 + 0,8 P2 (20%)</t>
  </si>
  <si>
    <t>0,2 S1 + 0,8 S2 (20%)</t>
  </si>
  <si>
    <t>M1
(10%)</t>
  </si>
  <si>
    <t>M2
(10%)</t>
  </si>
  <si>
    <t>0,2 C1 + 0,8 C2 (20%)</t>
  </si>
  <si>
    <t>Score</t>
  </si>
  <si>
    <t>Socle (€)</t>
  </si>
  <si>
    <t>Activité  (€)</t>
  </si>
  <si>
    <t>CLCC</t>
  </si>
  <si>
    <t>Provence-Alpes-Côte d'Azur</t>
  </si>
  <si>
    <t>CHR</t>
  </si>
  <si>
    <t>Normandie</t>
  </si>
  <si>
    <t>Bourgogne-Franche-Comté</t>
  </si>
  <si>
    <t>Bretagne</t>
  </si>
  <si>
    <t>Occitanie</t>
  </si>
  <si>
    <t>Nouvelle-Aquitaine</t>
  </si>
  <si>
    <t>Centre-Val de Loire</t>
  </si>
  <si>
    <t>Auvergne-Rhône-Alpes</t>
  </si>
  <si>
    <t>Pays de la Loire</t>
  </si>
  <si>
    <t>Grand Est</t>
  </si>
  <si>
    <t>Hauts-de-France</t>
  </si>
  <si>
    <t>EBNL</t>
  </si>
  <si>
    <t>Ile-de-France</t>
  </si>
  <si>
    <t>SSA</t>
  </si>
  <si>
    <t>Service de santé des armées (SSA)</t>
  </si>
  <si>
    <t>CH</t>
  </si>
  <si>
    <t>Guadeloupe</t>
  </si>
  <si>
    <t>Martinique</t>
  </si>
  <si>
    <t>Océan Indien</t>
  </si>
  <si>
    <t>750062036</t>
  </si>
  <si>
    <t>GHU PARIS PSYCHIATRIE ET NEUROSCIENCES</t>
  </si>
  <si>
    <t>490000155</t>
  </si>
  <si>
    <t>660780180</t>
  </si>
  <si>
    <t>CENTRE HOSPITALIER PERPIGNAN</t>
  </si>
  <si>
    <t>Total (€) dotation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</si>
</sst>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quotePrefix="1" applyFont="1" applyFill="1" applyBorder="1" applyAlignment="1" applyProtection="1">
      <alignment horizontal="left" vertical="top"/>
      <protection hidden="1"/>
    </xf>
    <xf numFmtId="0" fontId="3" fillId="0" borderId="1" xfId="0" quotePrefix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3" borderId="0" xfId="0" applyFill="1"/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3" fontId="0" fillId="0" borderId="0" xfId="0" applyNumberFormat="1"/>
    <xf numFmtId="3" fontId="4" fillId="0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tabSelected="1" zoomScale="70" zoomScaleNormal="70" workbookViewId="0"/>
  </sheetViews>
  <sheetFormatPr baseColWidth="10" defaultRowHeight="15" x14ac:dyDescent="0.25"/>
  <cols>
    <col min="1" max="1" width="19" bestFit="1" customWidth="1"/>
    <col min="2" max="2" width="56.85546875" bestFit="1" customWidth="1"/>
    <col min="4" max="4" width="31" bestFit="1" customWidth="1"/>
    <col min="5" max="17" width="11.42578125" customWidth="1"/>
    <col min="18" max="18" width="12.42578125" bestFit="1" customWidth="1"/>
    <col min="19" max="19" width="19.7109375" bestFit="1" customWidth="1"/>
    <col min="20" max="20" width="11.42578125" customWidth="1"/>
    <col min="21" max="21" width="16.85546875" bestFit="1" customWidth="1"/>
    <col min="22" max="22" width="14.42578125" customWidth="1"/>
    <col min="23" max="23" width="13.140625" customWidth="1"/>
  </cols>
  <sheetData>
    <row r="1" spans="1:25" x14ac:dyDescent="0.25">
      <c r="E1" s="9" t="s">
        <v>104</v>
      </c>
      <c r="F1" s="9" t="s">
        <v>105</v>
      </c>
    </row>
    <row r="2" spans="1:25" x14ac:dyDescent="0.25">
      <c r="E2" s="9" t="s">
        <v>106</v>
      </c>
      <c r="F2" s="9" t="s">
        <v>107</v>
      </c>
    </row>
    <row r="3" spans="1:25" x14ac:dyDescent="0.25">
      <c r="E3" s="9" t="s">
        <v>108</v>
      </c>
      <c r="F3" s="9" t="s">
        <v>109</v>
      </c>
    </row>
    <row r="4" spans="1:25" x14ac:dyDescent="0.25">
      <c r="E4" s="9" t="s">
        <v>110</v>
      </c>
      <c r="F4" s="9" t="s">
        <v>111</v>
      </c>
    </row>
    <row r="5" spans="1:25" x14ac:dyDescent="0.25">
      <c r="E5" s="9" t="s">
        <v>112</v>
      </c>
      <c r="F5" s="9" t="s">
        <v>113</v>
      </c>
    </row>
    <row r="7" spans="1:25" ht="110.25" customHeight="1" x14ac:dyDescent="0.25">
      <c r="A7" s="1" t="s">
        <v>4</v>
      </c>
      <c r="B7" s="2" t="s">
        <v>5</v>
      </c>
      <c r="C7" s="1" t="s">
        <v>114</v>
      </c>
      <c r="D7" s="1" t="s">
        <v>115</v>
      </c>
      <c r="E7" s="10" t="s">
        <v>116</v>
      </c>
      <c r="F7" s="11" t="s">
        <v>117</v>
      </c>
      <c r="G7" s="11" t="s">
        <v>118</v>
      </c>
      <c r="H7" s="11" t="s">
        <v>119</v>
      </c>
      <c r="I7" s="11" t="s">
        <v>120</v>
      </c>
      <c r="J7" s="11" t="s">
        <v>121</v>
      </c>
      <c r="K7" s="11" t="s">
        <v>122</v>
      </c>
      <c r="L7" s="11" t="s">
        <v>0</v>
      </c>
      <c r="M7" s="11" t="s">
        <v>1</v>
      </c>
      <c r="N7" s="11" t="s">
        <v>123</v>
      </c>
      <c r="O7" s="11" t="s">
        <v>124</v>
      </c>
      <c r="P7" s="11" t="s">
        <v>125</v>
      </c>
      <c r="Q7" s="11" t="s">
        <v>2</v>
      </c>
      <c r="R7" s="11" t="s">
        <v>3</v>
      </c>
      <c r="S7" s="11" t="s">
        <v>126</v>
      </c>
      <c r="T7" s="12" t="s">
        <v>127</v>
      </c>
      <c r="U7" s="13" t="s">
        <v>128</v>
      </c>
      <c r="V7" s="13" t="s">
        <v>129</v>
      </c>
      <c r="W7" s="13" t="s">
        <v>156</v>
      </c>
    </row>
    <row r="8" spans="1:25" ht="19.7" customHeight="1" x14ac:dyDescent="0.25">
      <c r="A8" s="3" t="s">
        <v>38</v>
      </c>
      <c r="B8" s="3" t="s">
        <v>39</v>
      </c>
      <c r="C8" s="3" t="s">
        <v>132</v>
      </c>
      <c r="D8" s="3" t="s">
        <v>139</v>
      </c>
      <c r="E8" s="14">
        <v>1</v>
      </c>
      <c r="F8" s="15">
        <v>12664.666666666666</v>
      </c>
      <c r="G8" s="15">
        <v>4912</v>
      </c>
      <c r="H8" s="15">
        <f>F8+G8</f>
        <v>17576.666666666664</v>
      </c>
      <c r="I8" s="15">
        <v>25331</v>
      </c>
      <c r="J8" s="15">
        <v>8614.3333333333339</v>
      </c>
      <c r="K8" s="15">
        <f>(0.2*I8)+(0.8*J8)</f>
        <v>11957.666666666668</v>
      </c>
      <c r="L8" s="15">
        <v>56</v>
      </c>
      <c r="M8" s="15">
        <v>25115.666666666668</v>
      </c>
      <c r="N8" s="15">
        <f>(0.2*L8)+(0.8*M8)</f>
        <v>20103.733333333337</v>
      </c>
      <c r="O8" s="15">
        <v>19.333333333333332</v>
      </c>
      <c r="P8" s="15">
        <v>4131</v>
      </c>
      <c r="Q8" s="15">
        <v>1213</v>
      </c>
      <c r="R8" s="15">
        <v>320796.66666666669</v>
      </c>
      <c r="S8" s="15">
        <f>(0.2*Q8)+(0.8*R8)</f>
        <v>256879.93333333338</v>
      </c>
      <c r="T8" s="16">
        <f>0.2*(H8*100/H$59)+0.2*(K8*100/K$59)+0.2*(N8*100/N$59)+0.1*(O8*100/O$59)+0.1*(P8*100/P$59)+0.2*(S8*100/(S$59))</f>
        <v>2.1705445592386621</v>
      </c>
      <c r="U8" s="17">
        <v>150000</v>
      </c>
      <c r="V8" s="18">
        <f>+T8*V$59/100</f>
        <v>357050.86758854461</v>
      </c>
      <c r="W8" s="19">
        <f>U8+V8</f>
        <v>507050.86758854461</v>
      </c>
      <c r="Y8" s="26"/>
    </row>
    <row r="9" spans="1:25" ht="19.7" customHeight="1" x14ac:dyDescent="0.25">
      <c r="A9" s="3" t="s">
        <v>40</v>
      </c>
      <c r="B9" s="3" t="s">
        <v>41</v>
      </c>
      <c r="C9" s="3" t="s">
        <v>132</v>
      </c>
      <c r="D9" s="3" t="s">
        <v>139</v>
      </c>
      <c r="E9" s="14">
        <v>1</v>
      </c>
      <c r="F9" s="15">
        <v>360</v>
      </c>
      <c r="G9" s="15">
        <v>2273</v>
      </c>
      <c r="H9" s="15">
        <f t="shared" ref="H9:H58" si="0">F9+G9</f>
        <v>2633</v>
      </c>
      <c r="I9" s="15">
        <v>353.33333333333331</v>
      </c>
      <c r="J9" s="15">
        <v>2180</v>
      </c>
      <c r="K9" s="15">
        <f t="shared" ref="K9:K58" si="1">(0.2*I9)+(0.8*J9)</f>
        <v>1814.6666666666667</v>
      </c>
      <c r="L9" s="15">
        <v>1707.6666666666667</v>
      </c>
      <c r="M9" s="15">
        <v>2141.3333333333335</v>
      </c>
      <c r="N9" s="15">
        <f t="shared" ref="N9:N58" si="2">(0.2*L9)+(0.8*M9)</f>
        <v>2054.6000000000004</v>
      </c>
      <c r="O9" s="15">
        <v>140</v>
      </c>
      <c r="P9" s="15">
        <v>3664.3333333333335</v>
      </c>
      <c r="Q9" s="15">
        <v>0</v>
      </c>
      <c r="R9" s="15">
        <v>3164</v>
      </c>
      <c r="S9" s="15">
        <f t="shared" ref="S9:S58" si="3">(0.2*Q9)+(0.8*R9)</f>
        <v>2531.2000000000003</v>
      </c>
      <c r="T9" s="16">
        <f t="shared" ref="T9:T58" si="4">0.2*(H9*100/H$59)+0.2*(K9*100/K$59)+0.2*(N9*100/N$59)+0.1*(O9*100/O$59)+0.1*(P9*100/P$59)+0.2*(S9*100/(S$59))</f>
        <v>0.32886758211229455</v>
      </c>
      <c r="U9" s="17">
        <v>150000</v>
      </c>
      <c r="V9" s="18">
        <f t="shared" ref="V9:V58" si="5">+T9*V$59/100</f>
        <v>54098.154776480922</v>
      </c>
      <c r="W9" s="19">
        <f t="shared" ref="W9:W58" si="6">U9+V9</f>
        <v>204098.15477648092</v>
      </c>
      <c r="Y9" s="26"/>
    </row>
    <row r="10" spans="1:25" ht="19.7" customHeight="1" x14ac:dyDescent="0.25">
      <c r="A10" s="3" t="s">
        <v>57</v>
      </c>
      <c r="B10" s="3" t="s">
        <v>58</v>
      </c>
      <c r="C10" s="3" t="s">
        <v>130</v>
      </c>
      <c r="D10" s="3" t="s">
        <v>139</v>
      </c>
      <c r="E10" s="21">
        <v>1</v>
      </c>
      <c r="F10" s="15">
        <v>1902.6666666666667</v>
      </c>
      <c r="G10" s="15">
        <v>48.666666666666664</v>
      </c>
      <c r="H10" s="15">
        <f t="shared" si="0"/>
        <v>1951.3333333333335</v>
      </c>
      <c r="I10" s="15">
        <v>0</v>
      </c>
      <c r="J10" s="15">
        <v>3110.6666666666665</v>
      </c>
      <c r="K10" s="15">
        <f t="shared" si="1"/>
        <v>2488.5333333333333</v>
      </c>
      <c r="L10" s="15">
        <v>2786</v>
      </c>
      <c r="M10" s="15">
        <v>468</v>
      </c>
      <c r="N10" s="15">
        <f t="shared" si="2"/>
        <v>931.60000000000014</v>
      </c>
      <c r="O10" s="15">
        <v>26.666666666666668</v>
      </c>
      <c r="P10" s="15">
        <v>512.33333333333337</v>
      </c>
      <c r="Q10" s="15">
        <v>36818.333333333336</v>
      </c>
      <c r="R10" s="15">
        <v>11399.333333333334</v>
      </c>
      <c r="S10" s="15">
        <f t="shared" si="3"/>
        <v>16483.133333333335</v>
      </c>
      <c r="T10" s="16">
        <f t="shared" si="4"/>
        <v>0.28542525717985467</v>
      </c>
      <c r="U10" s="17">
        <v>150000</v>
      </c>
      <c r="V10" s="18">
        <f t="shared" si="5"/>
        <v>46951.966626981804</v>
      </c>
      <c r="W10" s="19">
        <f t="shared" si="6"/>
        <v>196951.9666269818</v>
      </c>
      <c r="Y10" s="26"/>
    </row>
    <row r="11" spans="1:25" ht="19.7" customHeight="1" x14ac:dyDescent="0.25">
      <c r="A11" s="3" t="s">
        <v>59</v>
      </c>
      <c r="B11" s="3" t="s">
        <v>60</v>
      </c>
      <c r="C11" s="3" t="s">
        <v>132</v>
      </c>
      <c r="D11" s="3" t="s">
        <v>139</v>
      </c>
      <c r="E11" s="14">
        <v>1</v>
      </c>
      <c r="F11" s="15">
        <v>2046</v>
      </c>
      <c r="G11" s="15">
        <v>298</v>
      </c>
      <c r="H11" s="15">
        <f t="shared" si="0"/>
        <v>2344</v>
      </c>
      <c r="I11" s="15">
        <v>6041.666666666667</v>
      </c>
      <c r="J11" s="15">
        <v>3063.6666666666665</v>
      </c>
      <c r="K11" s="15">
        <f t="shared" si="1"/>
        <v>3659.2666666666669</v>
      </c>
      <c r="L11" s="15">
        <v>501</v>
      </c>
      <c r="M11" s="15">
        <v>14721</v>
      </c>
      <c r="N11" s="15">
        <f t="shared" si="2"/>
        <v>11877.000000000002</v>
      </c>
      <c r="O11" s="15">
        <v>145.66666666666666</v>
      </c>
      <c r="P11" s="15">
        <v>4048.6666666666665</v>
      </c>
      <c r="Q11" s="15">
        <v>106</v>
      </c>
      <c r="R11" s="15">
        <v>69727</v>
      </c>
      <c r="S11" s="15">
        <f t="shared" si="3"/>
        <v>55802.8</v>
      </c>
      <c r="T11" s="16">
        <f t="shared" si="4"/>
        <v>0.66180231705628978</v>
      </c>
      <c r="U11" s="17">
        <v>150000</v>
      </c>
      <c r="V11" s="18">
        <f t="shared" si="5"/>
        <v>108865.34923749305</v>
      </c>
      <c r="W11" s="19">
        <f t="shared" si="6"/>
        <v>258865.34923749306</v>
      </c>
      <c r="Y11" s="26"/>
    </row>
    <row r="12" spans="1:25" ht="19.7" customHeight="1" x14ac:dyDescent="0.25">
      <c r="A12" s="3" t="s">
        <v>65</v>
      </c>
      <c r="B12" s="3" t="s">
        <v>66</v>
      </c>
      <c r="C12" s="3" t="s">
        <v>130</v>
      </c>
      <c r="D12" s="3" t="s">
        <v>139</v>
      </c>
      <c r="E12" s="14">
        <v>1</v>
      </c>
      <c r="F12" s="15">
        <v>33145</v>
      </c>
      <c r="G12" s="15">
        <v>561</v>
      </c>
      <c r="H12" s="15">
        <f t="shared" si="0"/>
        <v>33706</v>
      </c>
      <c r="I12" s="15">
        <v>19429</v>
      </c>
      <c r="J12" s="15">
        <v>5111.666666666667</v>
      </c>
      <c r="K12" s="15">
        <f t="shared" si="1"/>
        <v>7975.1333333333341</v>
      </c>
      <c r="L12" s="15">
        <v>12269.333333333334</v>
      </c>
      <c r="M12" s="15">
        <v>76376</v>
      </c>
      <c r="N12" s="15">
        <f t="shared" si="2"/>
        <v>63554.666666666672</v>
      </c>
      <c r="O12" s="15">
        <v>5473.333333333333</v>
      </c>
      <c r="P12" s="15">
        <v>39001.333333333336</v>
      </c>
      <c r="Q12" s="15">
        <v>49448.333333333336</v>
      </c>
      <c r="R12" s="15">
        <v>401597.16666666669</v>
      </c>
      <c r="S12" s="15">
        <f t="shared" si="3"/>
        <v>331167.40000000008</v>
      </c>
      <c r="T12" s="16">
        <f t="shared" si="4"/>
        <v>4.7940887256320135</v>
      </c>
      <c r="U12" s="17">
        <v>150000</v>
      </c>
      <c r="V12" s="18">
        <f t="shared" si="5"/>
        <v>788619.39576295856</v>
      </c>
      <c r="W12" s="19">
        <f t="shared" si="6"/>
        <v>938619.39576295856</v>
      </c>
      <c r="Y12" s="26"/>
    </row>
    <row r="13" spans="1:25" ht="19.7" customHeight="1" x14ac:dyDescent="0.25">
      <c r="A13" s="3" t="s">
        <v>67</v>
      </c>
      <c r="B13" s="3" t="s">
        <v>68</v>
      </c>
      <c r="C13" s="3" t="s">
        <v>132</v>
      </c>
      <c r="D13" s="3" t="s">
        <v>139</v>
      </c>
      <c r="E13" s="14">
        <v>1</v>
      </c>
      <c r="F13" s="15">
        <v>10503.666666666666</v>
      </c>
      <c r="G13" s="15">
        <v>5996</v>
      </c>
      <c r="H13" s="15">
        <f t="shared" si="0"/>
        <v>16499.666666666664</v>
      </c>
      <c r="I13" s="15">
        <v>21964.666666666668</v>
      </c>
      <c r="J13" s="15">
        <v>9881.6666666666661</v>
      </c>
      <c r="K13" s="15">
        <f t="shared" si="1"/>
        <v>12298.266666666666</v>
      </c>
      <c r="L13" s="15">
        <v>7256.666666666667</v>
      </c>
      <c r="M13" s="15">
        <v>84562</v>
      </c>
      <c r="N13" s="15">
        <f t="shared" si="2"/>
        <v>69100.933333333334</v>
      </c>
      <c r="O13" s="15">
        <v>1924.6666666666667</v>
      </c>
      <c r="P13" s="15">
        <v>36051.666666666664</v>
      </c>
      <c r="Q13" s="15">
        <v>37807.666666666664</v>
      </c>
      <c r="R13" s="15">
        <v>529760.33333333337</v>
      </c>
      <c r="S13" s="15">
        <f t="shared" si="3"/>
        <v>431369.80000000005</v>
      </c>
      <c r="T13" s="16">
        <f t="shared" si="4"/>
        <v>3.9350823302682576</v>
      </c>
      <c r="U13" s="17">
        <v>600000</v>
      </c>
      <c r="V13" s="18">
        <f t="shared" si="5"/>
        <v>647314.31293327524</v>
      </c>
      <c r="W13" s="19">
        <f t="shared" si="6"/>
        <v>1247314.3129332752</v>
      </c>
      <c r="Y13" s="26"/>
    </row>
    <row r="14" spans="1:25" ht="19.7" customHeight="1" x14ac:dyDescent="0.25">
      <c r="A14" s="3" t="s">
        <v>18</v>
      </c>
      <c r="B14" s="3" t="s">
        <v>19</v>
      </c>
      <c r="C14" s="3" t="s">
        <v>132</v>
      </c>
      <c r="D14" s="3" t="s">
        <v>134</v>
      </c>
      <c r="E14" s="14">
        <v>1</v>
      </c>
      <c r="F14" s="15">
        <v>2187.6666666666665</v>
      </c>
      <c r="G14" s="15">
        <v>2105.3333333333335</v>
      </c>
      <c r="H14" s="15">
        <f t="shared" si="0"/>
        <v>4293</v>
      </c>
      <c r="I14" s="15">
        <v>3774.6666666666665</v>
      </c>
      <c r="J14" s="15">
        <v>1396.3333333333333</v>
      </c>
      <c r="K14" s="15">
        <f t="shared" si="1"/>
        <v>1872</v>
      </c>
      <c r="L14" s="15">
        <v>561</v>
      </c>
      <c r="M14" s="15">
        <v>4076</v>
      </c>
      <c r="N14" s="15">
        <f t="shared" si="2"/>
        <v>3373</v>
      </c>
      <c r="O14" s="15">
        <v>267.33333333333331</v>
      </c>
      <c r="P14" s="15">
        <v>6671.666666666667</v>
      </c>
      <c r="Q14" s="15">
        <v>3183.3333333333335</v>
      </c>
      <c r="R14" s="15">
        <v>75242.333333333328</v>
      </c>
      <c r="S14" s="15">
        <f t="shared" si="3"/>
        <v>60830.533333333333</v>
      </c>
      <c r="T14" s="16">
        <f t="shared" si="4"/>
        <v>0.57314775746705771</v>
      </c>
      <c r="U14" s="17">
        <v>150000</v>
      </c>
      <c r="V14" s="18">
        <f t="shared" si="5"/>
        <v>94281.825816016441</v>
      </c>
      <c r="W14" s="19">
        <f t="shared" si="6"/>
        <v>244281.82581601644</v>
      </c>
      <c r="Y14" s="26"/>
    </row>
    <row r="15" spans="1:25" ht="19.7" customHeight="1" x14ac:dyDescent="0.25">
      <c r="A15" s="3" t="s">
        <v>16</v>
      </c>
      <c r="B15" s="3" t="s">
        <v>17</v>
      </c>
      <c r="C15" s="3" t="s">
        <v>132</v>
      </c>
      <c r="D15" s="3" t="s">
        <v>134</v>
      </c>
      <c r="E15" s="14">
        <v>1</v>
      </c>
      <c r="F15" s="15">
        <v>3704</v>
      </c>
      <c r="G15" s="15">
        <v>1354.6666666666667</v>
      </c>
      <c r="H15" s="15">
        <f t="shared" si="0"/>
        <v>5058.666666666667</v>
      </c>
      <c r="I15" s="15">
        <v>10970</v>
      </c>
      <c r="J15" s="15">
        <v>4144.333333333333</v>
      </c>
      <c r="K15" s="15">
        <f t="shared" si="1"/>
        <v>5509.4666666666672</v>
      </c>
      <c r="L15" s="15">
        <v>3129.3333333333335</v>
      </c>
      <c r="M15" s="15">
        <v>32029</v>
      </c>
      <c r="N15" s="15">
        <f t="shared" si="2"/>
        <v>26249.066666666666</v>
      </c>
      <c r="O15" s="15">
        <v>899</v>
      </c>
      <c r="P15" s="15">
        <v>15594</v>
      </c>
      <c r="Q15" s="15">
        <v>3754.2833333333333</v>
      </c>
      <c r="R15" s="15">
        <v>565304.89666666661</v>
      </c>
      <c r="S15" s="15">
        <f t="shared" si="3"/>
        <v>452994.77399999998</v>
      </c>
      <c r="T15" s="16">
        <f t="shared" si="4"/>
        <v>2.0207400037565346</v>
      </c>
      <c r="U15" s="17">
        <v>150000</v>
      </c>
      <c r="V15" s="18">
        <f t="shared" si="5"/>
        <v>332408.27443101408</v>
      </c>
      <c r="W15" s="19">
        <f t="shared" si="6"/>
        <v>482408.27443101408</v>
      </c>
      <c r="Y15" s="26"/>
    </row>
    <row r="16" spans="1:25" ht="19.7" customHeight="1" x14ac:dyDescent="0.25">
      <c r="A16" s="3" t="s">
        <v>34</v>
      </c>
      <c r="B16" s="3" t="s">
        <v>35</v>
      </c>
      <c r="C16" s="3" t="s">
        <v>132</v>
      </c>
      <c r="D16" s="3" t="s">
        <v>135</v>
      </c>
      <c r="E16" s="14">
        <v>1</v>
      </c>
      <c r="F16" s="15">
        <v>4762.666666666667</v>
      </c>
      <c r="G16" s="15">
        <v>1884</v>
      </c>
      <c r="H16" s="15">
        <f t="shared" si="0"/>
        <v>6646.666666666667</v>
      </c>
      <c r="I16" s="15">
        <v>8063.666666666667</v>
      </c>
      <c r="J16" s="15">
        <v>1854.6666666666667</v>
      </c>
      <c r="K16" s="15">
        <f t="shared" si="1"/>
        <v>3096.4666666666672</v>
      </c>
      <c r="L16" s="15">
        <v>319</v>
      </c>
      <c r="M16" s="15">
        <v>28666.333333333332</v>
      </c>
      <c r="N16" s="15">
        <f t="shared" si="2"/>
        <v>22996.866666666665</v>
      </c>
      <c r="O16" s="15">
        <v>2435.6666666666665</v>
      </c>
      <c r="P16" s="15">
        <v>20464.666666666668</v>
      </c>
      <c r="Q16" s="15">
        <v>460.66666666666669</v>
      </c>
      <c r="R16" s="15">
        <v>255048</v>
      </c>
      <c r="S16" s="15">
        <f t="shared" si="3"/>
        <v>204130.53333333335</v>
      </c>
      <c r="T16" s="16">
        <f t="shared" si="4"/>
        <v>1.8582152702668102</v>
      </c>
      <c r="U16" s="17">
        <v>150000</v>
      </c>
      <c r="V16" s="18">
        <f t="shared" si="5"/>
        <v>305673.23374728003</v>
      </c>
      <c r="W16" s="19">
        <f t="shared" si="6"/>
        <v>455673.23374728003</v>
      </c>
      <c r="Y16" s="26"/>
    </row>
    <row r="17" spans="1:25" ht="19.7" customHeight="1" x14ac:dyDescent="0.25">
      <c r="A17" s="3" t="s">
        <v>20</v>
      </c>
      <c r="B17" s="3" t="s">
        <v>21</v>
      </c>
      <c r="C17" s="3" t="s">
        <v>132</v>
      </c>
      <c r="D17" s="3" t="s">
        <v>135</v>
      </c>
      <c r="E17" s="14">
        <v>1</v>
      </c>
      <c r="F17" s="15">
        <v>9199.6666666666661</v>
      </c>
      <c r="G17" s="15">
        <v>2494.6666666666665</v>
      </c>
      <c r="H17" s="15">
        <f t="shared" si="0"/>
        <v>11694.333333333332</v>
      </c>
      <c r="I17" s="15">
        <v>3497.6666666666665</v>
      </c>
      <c r="J17" s="15">
        <v>1957</v>
      </c>
      <c r="K17" s="15">
        <f t="shared" si="1"/>
        <v>2265.1333333333332</v>
      </c>
      <c r="L17" s="15">
        <v>180</v>
      </c>
      <c r="M17" s="15">
        <v>32921.333333333336</v>
      </c>
      <c r="N17" s="15">
        <f t="shared" si="2"/>
        <v>26373.066666666669</v>
      </c>
      <c r="O17" s="15">
        <v>852</v>
      </c>
      <c r="P17" s="15">
        <v>10375.333333333334</v>
      </c>
      <c r="Q17" s="15">
        <v>1476</v>
      </c>
      <c r="R17" s="15">
        <v>390156</v>
      </c>
      <c r="S17" s="15">
        <f t="shared" si="3"/>
        <v>312420</v>
      </c>
      <c r="T17" s="16">
        <f t="shared" si="4"/>
        <v>1.7496804987518824</v>
      </c>
      <c r="U17" s="17">
        <v>150000</v>
      </c>
      <c r="V17" s="18">
        <f t="shared" si="5"/>
        <v>287819.44946628739</v>
      </c>
      <c r="W17" s="19">
        <f t="shared" si="6"/>
        <v>437819.44946628739</v>
      </c>
      <c r="Y17" s="26"/>
    </row>
    <row r="18" spans="1:25" ht="19.7" customHeight="1" x14ac:dyDescent="0.25">
      <c r="A18" s="3" t="s">
        <v>36</v>
      </c>
      <c r="B18" s="3" t="s">
        <v>37</v>
      </c>
      <c r="C18" s="3" t="s">
        <v>132</v>
      </c>
      <c r="D18" s="3" t="s">
        <v>138</v>
      </c>
      <c r="E18" s="14">
        <v>1</v>
      </c>
      <c r="F18" s="15">
        <v>2709.6666666666665</v>
      </c>
      <c r="G18" s="15">
        <v>669.33333333333337</v>
      </c>
      <c r="H18" s="15">
        <f t="shared" si="0"/>
        <v>3379</v>
      </c>
      <c r="I18" s="15">
        <v>3217.3333333333335</v>
      </c>
      <c r="J18" s="15">
        <v>1419.6666666666667</v>
      </c>
      <c r="K18" s="15">
        <f t="shared" si="1"/>
        <v>1779.2</v>
      </c>
      <c r="L18" s="15">
        <v>14249.333333333334</v>
      </c>
      <c r="M18" s="15">
        <v>15487</v>
      </c>
      <c r="N18" s="15">
        <f t="shared" si="2"/>
        <v>15239.466666666667</v>
      </c>
      <c r="O18" s="15">
        <v>1314.6666666666667</v>
      </c>
      <c r="P18" s="15">
        <v>22153.333333333332</v>
      </c>
      <c r="Q18" s="15">
        <v>26834.666666666668</v>
      </c>
      <c r="R18" s="15">
        <v>178198.66666666666</v>
      </c>
      <c r="S18" s="15">
        <f t="shared" si="3"/>
        <v>147925.86666666664</v>
      </c>
      <c r="T18" s="16">
        <f t="shared" si="4"/>
        <v>1.264413016572618</v>
      </c>
      <c r="U18" s="17">
        <v>150000</v>
      </c>
      <c r="V18" s="18">
        <f t="shared" si="5"/>
        <v>207993.77862846348</v>
      </c>
      <c r="W18" s="19">
        <f t="shared" si="6"/>
        <v>357993.77862846351</v>
      </c>
      <c r="Y18" s="26"/>
    </row>
    <row r="19" spans="1:25" ht="19.7" customHeight="1" x14ac:dyDescent="0.25">
      <c r="A19" s="3" t="s">
        <v>47</v>
      </c>
      <c r="B19" s="3" t="s">
        <v>48</v>
      </c>
      <c r="C19" s="3" t="s">
        <v>132</v>
      </c>
      <c r="D19" s="3" t="s">
        <v>141</v>
      </c>
      <c r="E19" s="14">
        <v>1</v>
      </c>
      <c r="F19" s="15">
        <v>1145.3333333333333</v>
      </c>
      <c r="G19" s="15">
        <v>509.33333333333331</v>
      </c>
      <c r="H19" s="15">
        <f t="shared" si="0"/>
        <v>1654.6666666666665</v>
      </c>
      <c r="I19" s="15">
        <v>2681</v>
      </c>
      <c r="J19" s="15">
        <v>786.33333333333337</v>
      </c>
      <c r="K19" s="15">
        <f t="shared" si="1"/>
        <v>1165.2666666666669</v>
      </c>
      <c r="L19" s="15">
        <v>282.66666666666669</v>
      </c>
      <c r="M19" s="15">
        <v>4324</v>
      </c>
      <c r="N19" s="15">
        <f t="shared" si="2"/>
        <v>3515.7333333333336</v>
      </c>
      <c r="O19" s="15">
        <v>128.33333333333334</v>
      </c>
      <c r="P19" s="15">
        <v>866.66666666666663</v>
      </c>
      <c r="Q19" s="15">
        <v>2954.3333333333335</v>
      </c>
      <c r="R19" s="15">
        <v>49530.666666666664</v>
      </c>
      <c r="S19" s="15">
        <f t="shared" si="3"/>
        <v>40215.4</v>
      </c>
      <c r="T19" s="16">
        <f t="shared" si="4"/>
        <v>0.28587527211683694</v>
      </c>
      <c r="U19" s="18">
        <v>150000</v>
      </c>
      <c r="V19" s="18">
        <f t="shared" si="5"/>
        <v>47025.993314429157</v>
      </c>
      <c r="W19" s="19">
        <f t="shared" si="6"/>
        <v>197025.99331442916</v>
      </c>
      <c r="Y19" s="26"/>
    </row>
    <row r="20" spans="1:25" ht="19.7" customHeight="1" x14ac:dyDescent="0.25">
      <c r="A20" s="3" t="s">
        <v>49</v>
      </c>
      <c r="B20" s="3" t="s">
        <v>50</v>
      </c>
      <c r="C20" s="3" t="s">
        <v>130</v>
      </c>
      <c r="D20" s="3" t="s">
        <v>141</v>
      </c>
      <c r="E20" s="14">
        <v>1</v>
      </c>
      <c r="F20" s="15">
        <v>336.33333333333331</v>
      </c>
      <c r="G20" s="15">
        <v>26.333333333333332</v>
      </c>
      <c r="H20" s="15">
        <f t="shared" si="0"/>
        <v>362.66666666666663</v>
      </c>
      <c r="I20" s="15">
        <v>511.33333333333331</v>
      </c>
      <c r="J20" s="15">
        <v>324.33333333333331</v>
      </c>
      <c r="K20" s="15">
        <f t="shared" si="1"/>
        <v>361.73333333333329</v>
      </c>
      <c r="L20" s="15">
        <v>298</v>
      </c>
      <c r="M20" s="15">
        <v>1387.3333333333333</v>
      </c>
      <c r="N20" s="15">
        <f t="shared" si="2"/>
        <v>1169.4666666666665</v>
      </c>
      <c r="O20" s="15">
        <v>68</v>
      </c>
      <c r="P20" s="15">
        <v>367</v>
      </c>
      <c r="Q20" s="15">
        <v>1146.3333333333333</v>
      </c>
      <c r="R20" s="15">
        <v>23321</v>
      </c>
      <c r="S20" s="15">
        <f t="shared" si="3"/>
        <v>18886.066666666666</v>
      </c>
      <c r="T20" s="16">
        <f t="shared" si="4"/>
        <v>0.10122794297412381</v>
      </c>
      <c r="U20" s="18">
        <v>150000</v>
      </c>
      <c r="V20" s="18">
        <f t="shared" si="5"/>
        <v>16651.823483316231</v>
      </c>
      <c r="W20" s="19">
        <f t="shared" si="6"/>
        <v>166651.82348331623</v>
      </c>
      <c r="Y20" s="26"/>
    </row>
    <row r="21" spans="1:25" ht="19.7" customHeight="1" x14ac:dyDescent="0.25">
      <c r="A21" s="3" t="s">
        <v>51</v>
      </c>
      <c r="B21" s="3" t="s">
        <v>52</v>
      </c>
      <c r="C21" s="3" t="s">
        <v>130</v>
      </c>
      <c r="D21" s="3" t="s">
        <v>141</v>
      </c>
      <c r="E21" s="14">
        <v>1</v>
      </c>
      <c r="F21" s="15">
        <v>91</v>
      </c>
      <c r="G21" s="15">
        <v>158.66666666666666</v>
      </c>
      <c r="H21" s="15">
        <f t="shared" si="0"/>
        <v>249.66666666666666</v>
      </c>
      <c r="I21" s="15">
        <v>16.666666666666668</v>
      </c>
      <c r="J21" s="15">
        <v>210.33333333333334</v>
      </c>
      <c r="K21" s="15">
        <f t="shared" si="1"/>
        <v>171.60000000000002</v>
      </c>
      <c r="L21" s="15">
        <v>286.33333333333331</v>
      </c>
      <c r="M21" s="15">
        <v>22</v>
      </c>
      <c r="N21" s="15">
        <f t="shared" si="2"/>
        <v>74.866666666666674</v>
      </c>
      <c r="O21" s="15">
        <v>61.666666666666664</v>
      </c>
      <c r="P21" s="15">
        <v>301.33333333333331</v>
      </c>
      <c r="Q21" s="15">
        <v>157.33333333333334</v>
      </c>
      <c r="R21" s="15">
        <v>84.666666666666671</v>
      </c>
      <c r="S21" s="15">
        <f t="shared" si="3"/>
        <v>99.2</v>
      </c>
      <c r="T21" s="16">
        <f t="shared" si="4"/>
        <v>3.8053718537198349E-2</v>
      </c>
      <c r="U21" s="18">
        <v>150000</v>
      </c>
      <c r="V21" s="18">
        <f t="shared" si="5"/>
        <v>6259.7716139228933</v>
      </c>
      <c r="W21" s="19">
        <f t="shared" si="6"/>
        <v>156259.7716139229</v>
      </c>
      <c r="Y21" s="26"/>
    </row>
    <row r="22" spans="1:25" ht="19.7" customHeight="1" x14ac:dyDescent="0.25">
      <c r="A22" s="3" t="s">
        <v>53</v>
      </c>
      <c r="B22" s="3" t="s">
        <v>54</v>
      </c>
      <c r="C22" s="3" t="s">
        <v>132</v>
      </c>
      <c r="D22" s="3" t="s">
        <v>141</v>
      </c>
      <c r="E22" s="14">
        <v>1</v>
      </c>
      <c r="F22" s="15">
        <v>2806.3333333333335</v>
      </c>
      <c r="G22" s="15">
        <v>537.33333333333337</v>
      </c>
      <c r="H22" s="15">
        <f t="shared" si="0"/>
        <v>3343.666666666667</v>
      </c>
      <c r="I22" s="15">
        <v>6242</v>
      </c>
      <c r="J22" s="15">
        <v>3762.3333333333335</v>
      </c>
      <c r="K22" s="15">
        <f t="shared" si="1"/>
        <v>4258.2666666666664</v>
      </c>
      <c r="L22" s="15">
        <v>439.66666666666669</v>
      </c>
      <c r="M22" s="15">
        <v>36853.666666666664</v>
      </c>
      <c r="N22" s="15">
        <f t="shared" si="2"/>
        <v>29570.866666666669</v>
      </c>
      <c r="O22" s="15">
        <v>341.66666666666669</v>
      </c>
      <c r="P22" s="15">
        <v>13733</v>
      </c>
      <c r="Q22" s="15">
        <v>4754.666666666667</v>
      </c>
      <c r="R22" s="15">
        <v>515626.33333333331</v>
      </c>
      <c r="S22" s="15">
        <f t="shared" si="3"/>
        <v>413452</v>
      </c>
      <c r="T22" s="16">
        <f t="shared" si="4"/>
        <v>1.722409402094413</v>
      </c>
      <c r="U22" s="18">
        <v>150000</v>
      </c>
      <c r="V22" s="18">
        <f t="shared" si="5"/>
        <v>283333.4007094464</v>
      </c>
      <c r="W22" s="19">
        <f t="shared" si="6"/>
        <v>433333.4007094464</v>
      </c>
      <c r="Y22" s="26"/>
    </row>
    <row r="23" spans="1:25" ht="19.7" customHeight="1" x14ac:dyDescent="0.25">
      <c r="A23" s="4" t="s">
        <v>61</v>
      </c>
      <c r="B23" s="3" t="s">
        <v>62</v>
      </c>
      <c r="C23" s="3" t="s">
        <v>130</v>
      </c>
      <c r="D23" s="3" t="s">
        <v>141</v>
      </c>
      <c r="E23" s="14">
        <v>1</v>
      </c>
      <c r="F23" s="15">
        <v>22.666666666666668</v>
      </c>
      <c r="G23" s="15">
        <v>0</v>
      </c>
      <c r="H23" s="15">
        <f t="shared" si="0"/>
        <v>22.666666666666668</v>
      </c>
      <c r="I23" s="15">
        <v>719.33333333333337</v>
      </c>
      <c r="J23" s="15">
        <v>243</v>
      </c>
      <c r="K23" s="15">
        <f t="shared" si="1"/>
        <v>338.26666666666665</v>
      </c>
      <c r="L23" s="15">
        <v>2595.6666666666665</v>
      </c>
      <c r="M23" s="15">
        <v>235</v>
      </c>
      <c r="N23" s="15">
        <f t="shared" si="2"/>
        <v>707.13333333333333</v>
      </c>
      <c r="O23" s="15">
        <v>5.666666666666667</v>
      </c>
      <c r="P23" s="15">
        <v>342.33333333333331</v>
      </c>
      <c r="Q23" s="15">
        <v>24756</v>
      </c>
      <c r="R23" s="15">
        <v>14722.666666666666</v>
      </c>
      <c r="S23" s="15">
        <f t="shared" si="3"/>
        <v>16729.333333333336</v>
      </c>
      <c r="T23" s="16">
        <f t="shared" si="4"/>
        <v>6.492824665360683E-2</v>
      </c>
      <c r="U23" s="18">
        <v>150000</v>
      </c>
      <c r="V23" s="18">
        <f t="shared" si="5"/>
        <v>10680.585524033137</v>
      </c>
      <c r="W23" s="19">
        <f t="shared" si="6"/>
        <v>160680.58552403314</v>
      </c>
      <c r="Y23" s="26"/>
    </row>
    <row r="24" spans="1:25" ht="19.7" customHeight="1" x14ac:dyDescent="0.25">
      <c r="A24" s="3" t="s">
        <v>63</v>
      </c>
      <c r="B24" s="3" t="s">
        <v>64</v>
      </c>
      <c r="C24" s="3" t="s">
        <v>132</v>
      </c>
      <c r="D24" s="3" t="s">
        <v>141</v>
      </c>
      <c r="E24" s="14">
        <v>1</v>
      </c>
      <c r="F24" s="15">
        <v>1696</v>
      </c>
      <c r="G24" s="15">
        <v>416.66666666666669</v>
      </c>
      <c r="H24" s="15">
        <f t="shared" si="0"/>
        <v>2112.6666666666665</v>
      </c>
      <c r="I24" s="15">
        <v>1560.3333333333333</v>
      </c>
      <c r="J24" s="15">
        <v>3073.6666666666665</v>
      </c>
      <c r="K24" s="15">
        <f t="shared" si="1"/>
        <v>2771</v>
      </c>
      <c r="L24" s="15">
        <v>1532</v>
      </c>
      <c r="M24" s="15">
        <v>6019</v>
      </c>
      <c r="N24" s="15">
        <f t="shared" si="2"/>
        <v>5121.5999999999995</v>
      </c>
      <c r="O24" s="15">
        <v>451.66666666666669</v>
      </c>
      <c r="P24" s="15">
        <v>4975.333333333333</v>
      </c>
      <c r="Q24" s="15">
        <v>7987.333333333333</v>
      </c>
      <c r="R24" s="15">
        <v>129367.33333333333</v>
      </c>
      <c r="S24" s="15">
        <f t="shared" si="3"/>
        <v>105091.33333333333</v>
      </c>
      <c r="T24" s="16">
        <f t="shared" si="4"/>
        <v>0.65498084554228342</v>
      </c>
      <c r="U24" s="18">
        <v>150000</v>
      </c>
      <c r="V24" s="18">
        <f t="shared" si="5"/>
        <v>107743.22884059098</v>
      </c>
      <c r="W24" s="19">
        <f t="shared" si="6"/>
        <v>257743.22884059098</v>
      </c>
      <c r="Y24" s="26"/>
    </row>
    <row r="25" spans="1:25" ht="19.7" customHeight="1" x14ac:dyDescent="0.25">
      <c r="A25" s="3" t="s">
        <v>97</v>
      </c>
      <c r="B25" s="3" t="s">
        <v>98</v>
      </c>
      <c r="C25" s="3" t="s">
        <v>132</v>
      </c>
      <c r="D25" s="3" t="s">
        <v>148</v>
      </c>
      <c r="E25" s="14">
        <v>1</v>
      </c>
      <c r="F25" s="15">
        <v>2170.3333333333335</v>
      </c>
      <c r="G25" s="15">
        <v>397.66666666666669</v>
      </c>
      <c r="H25" s="15">
        <f t="shared" si="0"/>
        <v>2568</v>
      </c>
      <c r="I25" s="15">
        <v>887.66666666666663</v>
      </c>
      <c r="J25" s="15">
        <v>309</v>
      </c>
      <c r="K25" s="15">
        <f t="shared" si="1"/>
        <v>424.73333333333335</v>
      </c>
      <c r="L25" s="15">
        <v>73</v>
      </c>
      <c r="M25" s="15">
        <v>7503.666666666667</v>
      </c>
      <c r="N25" s="15">
        <f t="shared" si="2"/>
        <v>6017.5333333333347</v>
      </c>
      <c r="O25" s="15">
        <v>25</v>
      </c>
      <c r="P25" s="15">
        <v>2932.3333333333335</v>
      </c>
      <c r="Q25" s="15">
        <v>166</v>
      </c>
      <c r="R25" s="15">
        <v>57571.666666666664</v>
      </c>
      <c r="S25" s="15">
        <f t="shared" si="3"/>
        <v>46090.533333333333</v>
      </c>
      <c r="T25" s="16">
        <f>0.2*(H25*100/H$59)+0.2*(K25*100/K$59)+0.2*(N25*100/N$59)+0.1*(O25*100/O$59)+0.1*(P25*100/P$59)+0.2*(S25*100/(S$59))</f>
        <v>0.32518385190695942</v>
      </c>
      <c r="U25" s="17">
        <v>150000</v>
      </c>
      <c r="V25" s="18">
        <f t="shared" si="5"/>
        <v>53492.187458197266</v>
      </c>
      <c r="W25" s="19">
        <f t="shared" si="6"/>
        <v>203492.18745819727</v>
      </c>
      <c r="Y25" s="26"/>
    </row>
    <row r="26" spans="1:25" ht="19.7" customHeight="1" x14ac:dyDescent="0.25">
      <c r="A26" s="3" t="s">
        <v>55</v>
      </c>
      <c r="B26" s="3" t="s">
        <v>56</v>
      </c>
      <c r="C26" s="3" t="s">
        <v>132</v>
      </c>
      <c r="D26" s="3" t="s">
        <v>142</v>
      </c>
      <c r="E26" s="14">
        <v>1</v>
      </c>
      <c r="F26" s="15">
        <v>6074.333333333333</v>
      </c>
      <c r="G26" s="15">
        <v>11082.666666666666</v>
      </c>
      <c r="H26" s="15">
        <f t="shared" si="0"/>
        <v>17157</v>
      </c>
      <c r="I26" s="15">
        <v>9724.3333333333339</v>
      </c>
      <c r="J26" s="15">
        <v>48640.666666666664</v>
      </c>
      <c r="K26" s="15">
        <f t="shared" si="1"/>
        <v>40857.4</v>
      </c>
      <c r="L26" s="15">
        <v>3207.6666666666665</v>
      </c>
      <c r="M26" s="15">
        <v>105204.33333333333</v>
      </c>
      <c r="N26" s="15">
        <f t="shared" si="2"/>
        <v>84805.000000000015</v>
      </c>
      <c r="O26" s="15">
        <v>255.33333333333334</v>
      </c>
      <c r="P26" s="15">
        <v>20169.333333333332</v>
      </c>
      <c r="Q26" s="15">
        <v>32034</v>
      </c>
      <c r="R26" s="15">
        <v>1530240</v>
      </c>
      <c r="S26" s="15">
        <f t="shared" si="3"/>
        <v>1230598.8</v>
      </c>
      <c r="T26" s="16">
        <f t="shared" si="4"/>
        <v>6.7269241700373952</v>
      </c>
      <c r="U26" s="17">
        <v>300000</v>
      </c>
      <c r="V26" s="18">
        <f t="shared" si="5"/>
        <v>1106567.5205288918</v>
      </c>
      <c r="W26" s="19">
        <f t="shared" si="6"/>
        <v>1406567.5205288918</v>
      </c>
      <c r="Y26" s="26"/>
    </row>
    <row r="27" spans="1:25" ht="19.7" customHeight="1" x14ac:dyDescent="0.25">
      <c r="A27" s="3" t="s">
        <v>83</v>
      </c>
      <c r="B27" s="3" t="s">
        <v>84</v>
      </c>
      <c r="C27" s="3" t="s">
        <v>132</v>
      </c>
      <c r="D27" s="3" t="s">
        <v>142</v>
      </c>
      <c r="E27" s="14">
        <v>1</v>
      </c>
      <c r="F27" s="15">
        <v>14116.666666666666</v>
      </c>
      <c r="G27" s="15">
        <v>3250.6666666666665</v>
      </c>
      <c r="H27" s="15">
        <f t="shared" si="0"/>
        <v>17367.333333333332</v>
      </c>
      <c r="I27" s="15">
        <v>5976.333333333333</v>
      </c>
      <c r="J27" s="15">
        <v>4105.333333333333</v>
      </c>
      <c r="K27" s="15">
        <f t="shared" si="1"/>
        <v>4479.5333333333328</v>
      </c>
      <c r="L27" s="15">
        <v>689.33333333333337</v>
      </c>
      <c r="M27" s="15">
        <v>34201</v>
      </c>
      <c r="N27" s="15">
        <f t="shared" si="2"/>
        <v>27498.666666666668</v>
      </c>
      <c r="O27" s="15">
        <v>476.33333333333331</v>
      </c>
      <c r="P27" s="15">
        <v>8405.3333333333339</v>
      </c>
      <c r="Q27" s="15">
        <v>168.33333333333334</v>
      </c>
      <c r="R27" s="15">
        <v>537321.66666666663</v>
      </c>
      <c r="S27" s="15">
        <f t="shared" si="3"/>
        <v>429891</v>
      </c>
      <c r="T27" s="16">
        <f t="shared" si="4"/>
        <v>2.201815405146621</v>
      </c>
      <c r="U27" s="17">
        <v>150000</v>
      </c>
      <c r="V27" s="18">
        <f t="shared" si="5"/>
        <v>362194.86825609178</v>
      </c>
      <c r="W27" s="19">
        <f t="shared" si="6"/>
        <v>512194.86825609178</v>
      </c>
      <c r="Y27" s="26"/>
    </row>
    <row r="28" spans="1:25" ht="19.7" customHeight="1" x14ac:dyDescent="0.25">
      <c r="A28" s="6" t="s">
        <v>75</v>
      </c>
      <c r="B28" s="3" t="s">
        <v>76</v>
      </c>
      <c r="C28" s="6" t="s">
        <v>132</v>
      </c>
      <c r="D28" s="6" t="s">
        <v>144</v>
      </c>
      <c r="E28" s="21">
        <v>1</v>
      </c>
      <c r="F28" s="15">
        <v>74687.333333333328</v>
      </c>
      <c r="G28" s="15">
        <v>16671.333333333332</v>
      </c>
      <c r="H28" s="15">
        <f t="shared" si="0"/>
        <v>91358.666666666657</v>
      </c>
      <c r="I28" s="15">
        <v>120276.66666666667</v>
      </c>
      <c r="J28" s="15">
        <v>62291.666666666664</v>
      </c>
      <c r="K28" s="15">
        <f t="shared" si="1"/>
        <v>73888.666666666672</v>
      </c>
      <c r="L28" s="15">
        <v>115877</v>
      </c>
      <c r="M28" s="15">
        <v>424784.66666666669</v>
      </c>
      <c r="N28" s="15">
        <f t="shared" si="2"/>
        <v>363003.13333333342</v>
      </c>
      <c r="O28" s="15">
        <v>11016</v>
      </c>
      <c r="P28" s="15">
        <v>125503.66666666667</v>
      </c>
      <c r="Q28" s="15">
        <v>198462.66666666666</v>
      </c>
      <c r="R28" s="15">
        <v>3366306.3333333335</v>
      </c>
      <c r="S28" s="15">
        <f t="shared" si="3"/>
        <v>2732737.6</v>
      </c>
      <c r="T28" s="16">
        <f t="shared" si="4"/>
        <v>21.414753742104402</v>
      </c>
      <c r="U28" s="17">
        <v>1800000</v>
      </c>
      <c r="V28" s="18">
        <f t="shared" si="5"/>
        <v>3522690.3637008802</v>
      </c>
      <c r="W28" s="19">
        <f t="shared" si="6"/>
        <v>5322690.3637008797</v>
      </c>
      <c r="Y28" s="26"/>
    </row>
    <row r="29" spans="1:25" ht="19.7" customHeight="1" x14ac:dyDescent="0.25">
      <c r="A29" s="3" t="s">
        <v>89</v>
      </c>
      <c r="B29" s="3" t="s">
        <v>90</v>
      </c>
      <c r="C29" s="3" t="s">
        <v>143</v>
      </c>
      <c r="D29" s="3" t="s">
        <v>144</v>
      </c>
      <c r="E29" s="21">
        <v>1</v>
      </c>
      <c r="F29" s="15">
        <v>1520.6666666666667</v>
      </c>
      <c r="G29" s="15">
        <v>210.66666666666666</v>
      </c>
      <c r="H29" s="15">
        <f t="shared" si="0"/>
        <v>1731.3333333333335</v>
      </c>
      <c r="I29" s="15">
        <v>1280.3333333333333</v>
      </c>
      <c r="J29" s="15">
        <v>764</v>
      </c>
      <c r="K29" s="15">
        <f t="shared" si="1"/>
        <v>867.26666666666665</v>
      </c>
      <c r="L29" s="15">
        <v>128</v>
      </c>
      <c r="M29" s="15">
        <v>7990</v>
      </c>
      <c r="N29" s="15">
        <f t="shared" si="2"/>
        <v>6417.6</v>
      </c>
      <c r="O29" s="15">
        <v>850</v>
      </c>
      <c r="P29" s="15">
        <v>7181.333333333333</v>
      </c>
      <c r="Q29" s="15">
        <v>682.33333333333337</v>
      </c>
      <c r="R29" s="15">
        <v>5650</v>
      </c>
      <c r="S29" s="15">
        <f t="shared" si="3"/>
        <v>4656.4666666666662</v>
      </c>
      <c r="T29" s="16">
        <f t="shared" si="4"/>
        <v>0.48673093332976503</v>
      </c>
      <c r="U29" s="17">
        <v>150000</v>
      </c>
      <c r="V29" s="18">
        <f t="shared" si="5"/>
        <v>80066.40604905723</v>
      </c>
      <c r="W29" s="19">
        <f t="shared" si="6"/>
        <v>230066.40604905723</v>
      </c>
      <c r="Y29" s="26"/>
    </row>
    <row r="30" spans="1:25" ht="19.7" customHeight="1" x14ac:dyDescent="0.25">
      <c r="A30" s="5" t="s">
        <v>69</v>
      </c>
      <c r="B30" s="3" t="s">
        <v>70</v>
      </c>
      <c r="C30" s="3" t="s">
        <v>143</v>
      </c>
      <c r="D30" s="3" t="s">
        <v>144</v>
      </c>
      <c r="E30" s="20">
        <v>1</v>
      </c>
      <c r="F30" s="15">
        <v>151</v>
      </c>
      <c r="G30" s="15">
        <v>1.6666666666666667</v>
      </c>
      <c r="H30" s="15">
        <f t="shared" si="0"/>
        <v>152.66666666666666</v>
      </c>
      <c r="I30" s="15">
        <v>321</v>
      </c>
      <c r="J30" s="15">
        <v>414</v>
      </c>
      <c r="K30" s="15">
        <f t="shared" si="1"/>
        <v>395.40000000000003</v>
      </c>
      <c r="L30" s="15">
        <v>0</v>
      </c>
      <c r="M30" s="15">
        <v>2569.3333333333335</v>
      </c>
      <c r="N30" s="15">
        <f t="shared" si="2"/>
        <v>2055.4666666666667</v>
      </c>
      <c r="O30" s="15">
        <v>23.666666666666668</v>
      </c>
      <c r="P30" s="15">
        <v>177</v>
      </c>
      <c r="Q30" s="15">
        <v>0</v>
      </c>
      <c r="R30" s="15">
        <v>18366.666666666668</v>
      </c>
      <c r="S30" s="15">
        <f t="shared" si="3"/>
        <v>14693.333333333336</v>
      </c>
      <c r="T30" s="16">
        <f t="shared" si="4"/>
        <v>8.9577471537199291E-2</v>
      </c>
      <c r="U30" s="17">
        <v>150000</v>
      </c>
      <c r="V30" s="18">
        <f t="shared" si="5"/>
        <v>14735.340858408243</v>
      </c>
      <c r="W30" s="19">
        <f t="shared" si="6"/>
        <v>164735.34085840825</v>
      </c>
      <c r="Y30" s="26"/>
    </row>
    <row r="31" spans="1:25" ht="19.7" customHeight="1" x14ac:dyDescent="0.25">
      <c r="A31" s="5" t="s">
        <v>151</v>
      </c>
      <c r="B31" s="3" t="s">
        <v>152</v>
      </c>
      <c r="C31" s="3" t="s">
        <v>147</v>
      </c>
      <c r="D31" s="3" t="s">
        <v>144</v>
      </c>
      <c r="E31" s="20">
        <v>1</v>
      </c>
      <c r="F31" s="15">
        <v>372</v>
      </c>
      <c r="G31" s="15">
        <v>261.66666666666669</v>
      </c>
      <c r="H31" s="15">
        <f t="shared" si="0"/>
        <v>633.66666666666674</v>
      </c>
      <c r="I31" s="15">
        <v>1362.3333333333333</v>
      </c>
      <c r="J31" s="15">
        <v>239.33333333333334</v>
      </c>
      <c r="K31" s="15">
        <f t="shared" si="1"/>
        <v>463.93333333333334</v>
      </c>
      <c r="L31" s="15">
        <v>39</v>
      </c>
      <c r="M31" s="15">
        <v>5222.333333333333</v>
      </c>
      <c r="N31" s="15">
        <f t="shared" si="2"/>
        <v>4185.666666666667</v>
      </c>
      <c r="O31" s="15">
        <v>44</v>
      </c>
      <c r="P31" s="15">
        <v>1757.3333333333333</v>
      </c>
      <c r="Q31" s="15">
        <v>59</v>
      </c>
      <c r="R31" s="15">
        <v>78709.333333333328</v>
      </c>
      <c r="S31" s="15">
        <f t="shared" si="3"/>
        <v>62979.26666666667</v>
      </c>
      <c r="T31" s="16">
        <f t="shared" si="4"/>
        <v>0.24413469132031482</v>
      </c>
      <c r="U31" s="17">
        <v>150000</v>
      </c>
      <c r="V31" s="18">
        <f t="shared" si="5"/>
        <v>40159.739164698411</v>
      </c>
      <c r="W31" s="19">
        <f t="shared" si="6"/>
        <v>190159.7391646984</v>
      </c>
      <c r="Y31" s="26"/>
    </row>
    <row r="32" spans="1:25" ht="19.7" customHeight="1" x14ac:dyDescent="0.25">
      <c r="A32" s="3" t="s">
        <v>71</v>
      </c>
      <c r="B32" s="3" t="s">
        <v>72</v>
      </c>
      <c r="C32" s="3" t="s">
        <v>143</v>
      </c>
      <c r="D32" s="3" t="s">
        <v>144</v>
      </c>
      <c r="E32" s="21">
        <v>1</v>
      </c>
      <c r="F32" s="15">
        <v>776.66666666666663</v>
      </c>
      <c r="G32" s="15">
        <v>164.66666666666666</v>
      </c>
      <c r="H32" s="15">
        <f t="shared" si="0"/>
        <v>941.33333333333326</v>
      </c>
      <c r="I32" s="15">
        <v>0</v>
      </c>
      <c r="J32" s="15">
        <v>644.33333333333337</v>
      </c>
      <c r="K32" s="15">
        <f t="shared" si="1"/>
        <v>515.4666666666667</v>
      </c>
      <c r="L32" s="15">
        <v>394.33333333333331</v>
      </c>
      <c r="M32" s="15">
        <v>1601</v>
      </c>
      <c r="N32" s="15">
        <f t="shared" si="2"/>
        <v>1359.666666666667</v>
      </c>
      <c r="O32" s="15">
        <v>226</v>
      </c>
      <c r="P32" s="15">
        <v>744</v>
      </c>
      <c r="Q32" s="15">
        <v>342.66666666666669</v>
      </c>
      <c r="R32" s="15">
        <v>13445</v>
      </c>
      <c r="S32" s="15">
        <f t="shared" si="3"/>
        <v>10824.533333333333</v>
      </c>
      <c r="T32" s="16">
        <f t="shared" si="4"/>
        <v>0.15891378215742558</v>
      </c>
      <c r="U32" s="17">
        <v>150000</v>
      </c>
      <c r="V32" s="18">
        <f t="shared" si="5"/>
        <v>26141.045365586946</v>
      </c>
      <c r="W32" s="19">
        <f t="shared" si="6"/>
        <v>176141.04536558694</v>
      </c>
      <c r="Y32" s="26"/>
    </row>
    <row r="33" spans="1:25" ht="19.7" customHeight="1" x14ac:dyDescent="0.25">
      <c r="A33" s="3" t="s">
        <v>73</v>
      </c>
      <c r="B33" s="3" t="s">
        <v>74</v>
      </c>
      <c r="C33" s="3" t="s">
        <v>130</v>
      </c>
      <c r="D33" s="3" t="s">
        <v>144</v>
      </c>
      <c r="E33" s="14">
        <v>1</v>
      </c>
      <c r="F33" s="15">
        <v>9659</v>
      </c>
      <c r="G33" s="15">
        <v>0</v>
      </c>
      <c r="H33" s="15">
        <f t="shared" si="0"/>
        <v>9659</v>
      </c>
      <c r="I33" s="15">
        <v>9733.3333333333339</v>
      </c>
      <c r="J33" s="15">
        <v>6546.666666666667</v>
      </c>
      <c r="K33" s="15">
        <f t="shared" si="1"/>
        <v>7184.0000000000009</v>
      </c>
      <c r="L33" s="15">
        <v>0</v>
      </c>
      <c r="M33" s="15">
        <v>20373.666666666668</v>
      </c>
      <c r="N33" s="15">
        <f t="shared" si="2"/>
        <v>16298.933333333334</v>
      </c>
      <c r="O33" s="15">
        <v>153.66666666666666</v>
      </c>
      <c r="P33" s="15">
        <v>4576.666666666667</v>
      </c>
      <c r="Q33" s="15">
        <v>0</v>
      </c>
      <c r="R33" s="15">
        <v>405534</v>
      </c>
      <c r="S33" s="15">
        <f t="shared" si="3"/>
        <v>324427.2</v>
      </c>
      <c r="T33" s="16">
        <f t="shared" si="4"/>
        <v>1.6544633979939642</v>
      </c>
      <c r="U33" s="17">
        <v>150000</v>
      </c>
      <c r="V33" s="18">
        <f t="shared" si="5"/>
        <v>272156.39924685052</v>
      </c>
      <c r="W33" s="19">
        <f t="shared" si="6"/>
        <v>422156.39924685052</v>
      </c>
      <c r="Y33" s="26"/>
    </row>
    <row r="34" spans="1:25" ht="19.7" customHeight="1" x14ac:dyDescent="0.25">
      <c r="A34" s="3" t="s">
        <v>91</v>
      </c>
      <c r="B34" s="3" t="s">
        <v>92</v>
      </c>
      <c r="C34" s="3" t="s">
        <v>143</v>
      </c>
      <c r="D34" s="3" t="s">
        <v>144</v>
      </c>
      <c r="E34" s="21">
        <v>1</v>
      </c>
      <c r="F34" s="15">
        <v>343.66666666666669</v>
      </c>
      <c r="G34" s="15">
        <v>343.66666666666669</v>
      </c>
      <c r="H34" s="15">
        <f t="shared" si="0"/>
        <v>687.33333333333337</v>
      </c>
      <c r="I34" s="15">
        <v>0</v>
      </c>
      <c r="J34" s="15">
        <v>891.66666666666663</v>
      </c>
      <c r="K34" s="15">
        <f t="shared" si="1"/>
        <v>713.33333333333337</v>
      </c>
      <c r="L34" s="15">
        <v>0</v>
      </c>
      <c r="M34" s="15">
        <v>4734.333333333333</v>
      </c>
      <c r="N34" s="15">
        <f t="shared" si="2"/>
        <v>3787.4666666666667</v>
      </c>
      <c r="O34" s="15">
        <v>50.333333333333336</v>
      </c>
      <c r="P34" s="15">
        <v>357</v>
      </c>
      <c r="Q34" s="15">
        <v>857.33333333333337</v>
      </c>
      <c r="R34" s="15">
        <v>26703.666666666668</v>
      </c>
      <c r="S34" s="15">
        <f t="shared" si="3"/>
        <v>21534.400000000001</v>
      </c>
      <c r="T34" s="16">
        <f t="shared" si="4"/>
        <v>0.17215729186261183</v>
      </c>
      <c r="U34" s="17">
        <v>150000</v>
      </c>
      <c r="V34" s="18">
        <f t="shared" si="5"/>
        <v>28319.580060959732</v>
      </c>
      <c r="W34" s="19">
        <f t="shared" si="6"/>
        <v>178319.58006095974</v>
      </c>
      <c r="Y34" s="26"/>
    </row>
    <row r="35" spans="1:25" ht="19.7" customHeight="1" x14ac:dyDescent="0.25">
      <c r="A35" s="3" t="s">
        <v>93</v>
      </c>
      <c r="B35" s="3" t="s">
        <v>94</v>
      </c>
      <c r="C35" s="3" t="s">
        <v>130</v>
      </c>
      <c r="D35" s="3" t="s">
        <v>144</v>
      </c>
      <c r="E35" s="14">
        <v>1</v>
      </c>
      <c r="F35" s="15">
        <v>20052.666666666668</v>
      </c>
      <c r="G35" s="15">
        <v>21</v>
      </c>
      <c r="H35" s="15">
        <f t="shared" si="0"/>
        <v>20073.666666666668</v>
      </c>
      <c r="I35" s="15">
        <v>14773</v>
      </c>
      <c r="J35" s="15">
        <v>5491.666666666667</v>
      </c>
      <c r="K35" s="15">
        <f t="shared" si="1"/>
        <v>7347.9333333333343</v>
      </c>
      <c r="L35" s="15">
        <v>12795.666666666666</v>
      </c>
      <c r="M35" s="15">
        <v>93316.666666666672</v>
      </c>
      <c r="N35" s="15">
        <f t="shared" si="2"/>
        <v>77212.466666666674</v>
      </c>
      <c r="O35" s="15">
        <v>5904.333333333333</v>
      </c>
      <c r="P35" s="15">
        <v>52592.333333333336</v>
      </c>
      <c r="Q35" s="15">
        <v>0</v>
      </c>
      <c r="R35" s="15">
        <v>559141</v>
      </c>
      <c r="S35" s="15">
        <f t="shared" si="3"/>
        <v>447312.80000000005</v>
      </c>
      <c r="T35" s="16">
        <f t="shared" si="4"/>
        <v>4.9011400685855895</v>
      </c>
      <c r="U35" s="17">
        <v>150000</v>
      </c>
      <c r="V35" s="18">
        <f t="shared" si="5"/>
        <v>806229.15858280135</v>
      </c>
      <c r="W35" s="19">
        <f t="shared" si="6"/>
        <v>956229.15858280135</v>
      </c>
      <c r="Y35" s="26"/>
    </row>
    <row r="36" spans="1:25" ht="19.7" customHeight="1" x14ac:dyDescent="0.25">
      <c r="A36" s="3" t="s">
        <v>95</v>
      </c>
      <c r="B36" s="3" t="s">
        <v>96</v>
      </c>
      <c r="C36" s="3" t="s">
        <v>147</v>
      </c>
      <c r="D36" s="3" t="s">
        <v>144</v>
      </c>
      <c r="E36" s="14">
        <v>1</v>
      </c>
      <c r="F36" s="15">
        <v>1170.3333333333333</v>
      </c>
      <c r="G36" s="15">
        <v>0</v>
      </c>
      <c r="H36" s="15">
        <f t="shared" si="0"/>
        <v>1170.3333333333333</v>
      </c>
      <c r="I36" s="15">
        <v>1975.6666666666667</v>
      </c>
      <c r="J36" s="15">
        <v>316.66666666666669</v>
      </c>
      <c r="K36" s="15">
        <f t="shared" si="1"/>
        <v>648.4666666666667</v>
      </c>
      <c r="L36" s="15">
        <v>965.66666666666663</v>
      </c>
      <c r="M36" s="15">
        <v>16947.666666666668</v>
      </c>
      <c r="N36" s="15">
        <f t="shared" si="2"/>
        <v>13751.266666666668</v>
      </c>
      <c r="O36" s="15">
        <v>421</v>
      </c>
      <c r="P36" s="15">
        <v>10613</v>
      </c>
      <c r="Q36" s="15">
        <v>61.333333333333336</v>
      </c>
      <c r="R36" s="15">
        <v>69911.666666666672</v>
      </c>
      <c r="S36" s="15">
        <f t="shared" si="3"/>
        <v>55941.600000000013</v>
      </c>
      <c r="T36" s="16">
        <f t="shared" si="4"/>
        <v>0.59904297583178279</v>
      </c>
      <c r="U36" s="17">
        <v>150000</v>
      </c>
      <c r="V36" s="18">
        <f t="shared" si="5"/>
        <v>98541.544946944123</v>
      </c>
      <c r="W36" s="19">
        <f t="shared" si="6"/>
        <v>248541.54494694411</v>
      </c>
      <c r="Y36" s="26"/>
    </row>
    <row r="37" spans="1:25" ht="19.7" customHeight="1" x14ac:dyDescent="0.25">
      <c r="A37" s="3" t="s">
        <v>99</v>
      </c>
      <c r="B37" s="3" t="s">
        <v>100</v>
      </c>
      <c r="C37" s="3" t="s">
        <v>132</v>
      </c>
      <c r="D37" s="3" t="s">
        <v>149</v>
      </c>
      <c r="E37" s="14">
        <v>1</v>
      </c>
      <c r="F37" s="15">
        <v>402.66666666666669</v>
      </c>
      <c r="G37" s="15">
        <v>10</v>
      </c>
      <c r="H37" s="15">
        <f t="shared" si="0"/>
        <v>412.66666666666669</v>
      </c>
      <c r="I37" s="15">
        <v>735.66666666666663</v>
      </c>
      <c r="J37" s="15">
        <v>145.66666666666666</v>
      </c>
      <c r="K37" s="15">
        <f>(0.2*I37)+(0.8*J37)</f>
        <v>263.66666666666663</v>
      </c>
      <c r="L37" s="15">
        <v>35</v>
      </c>
      <c r="M37" s="15">
        <v>2567</v>
      </c>
      <c r="N37" s="15">
        <f t="shared" si="2"/>
        <v>2060.6</v>
      </c>
      <c r="O37" s="15">
        <v>6.666666666666667</v>
      </c>
      <c r="P37" s="15">
        <v>2175.3333333333335</v>
      </c>
      <c r="Q37" s="15">
        <v>944.33333333333337</v>
      </c>
      <c r="R37" s="15">
        <v>40653.333333333336</v>
      </c>
      <c r="S37" s="15">
        <f>(0.2*Q37)+(0.8*R37)</f>
        <v>32711.533333333336</v>
      </c>
      <c r="T37" s="16">
        <f t="shared" si="4"/>
        <v>0.14537188215827571</v>
      </c>
      <c r="U37" s="17">
        <v>150000</v>
      </c>
      <c r="V37" s="18">
        <f t="shared" si="5"/>
        <v>23913.425977211085</v>
      </c>
      <c r="W37" s="19">
        <f t="shared" si="6"/>
        <v>173913.4259772111</v>
      </c>
      <c r="Y37" s="26"/>
    </row>
    <row r="38" spans="1:25" ht="19.7" customHeight="1" x14ac:dyDescent="0.25">
      <c r="A38" s="3" t="s">
        <v>14</v>
      </c>
      <c r="B38" s="3" t="s">
        <v>15</v>
      </c>
      <c r="C38" s="3" t="s">
        <v>130</v>
      </c>
      <c r="D38" s="3" t="s">
        <v>133</v>
      </c>
      <c r="E38" s="21">
        <v>1</v>
      </c>
      <c r="F38" s="22">
        <v>431.66666666666669</v>
      </c>
      <c r="G38" s="22">
        <v>267.33333333333331</v>
      </c>
      <c r="H38" s="15">
        <f t="shared" si="0"/>
        <v>699</v>
      </c>
      <c r="I38" s="22">
        <v>787.66666666666663</v>
      </c>
      <c r="J38" s="22">
        <v>223</v>
      </c>
      <c r="K38" s="15">
        <f t="shared" si="1"/>
        <v>335.93333333333334</v>
      </c>
      <c r="L38" s="22">
        <v>559.66666666666663</v>
      </c>
      <c r="M38" s="22">
        <v>2075.3333333333335</v>
      </c>
      <c r="N38" s="15">
        <f>(0.2*L38)+(0.8*M38)</f>
        <v>1772.2000000000003</v>
      </c>
      <c r="O38" s="22">
        <v>54.666666666666664</v>
      </c>
      <c r="P38" s="22">
        <v>1406.6666666666667</v>
      </c>
      <c r="Q38" s="22">
        <v>3926</v>
      </c>
      <c r="R38" s="22">
        <v>55624.666666666664</v>
      </c>
      <c r="S38" s="15">
        <f t="shared" si="3"/>
        <v>45284.933333333334</v>
      </c>
      <c r="T38" s="16">
        <f>0.2*(H38*100/H$59)+0.2*(K38*100/K$59)+0.2*(N38*100/N$59)+0.1*(O38*100/O$59)+0.1*(P38*100/P$59)+0.2*(S38*100/(S$59))</f>
        <v>0.17455915118023907</v>
      </c>
      <c r="U38" s="27">
        <v>150000</v>
      </c>
      <c r="V38" s="18">
        <f t="shared" si="5"/>
        <v>28714.681810672373</v>
      </c>
      <c r="W38" s="19">
        <f>U38+V38</f>
        <v>178714.68181067237</v>
      </c>
      <c r="Y38" s="26"/>
    </row>
    <row r="39" spans="1:25" ht="19.7" customHeight="1" x14ac:dyDescent="0.25">
      <c r="A39" s="3" t="s">
        <v>79</v>
      </c>
      <c r="B39" s="3" t="s">
        <v>80</v>
      </c>
      <c r="C39" s="3" t="s">
        <v>130</v>
      </c>
      <c r="D39" s="3" t="s">
        <v>133</v>
      </c>
      <c r="E39" s="14">
        <v>1</v>
      </c>
      <c r="F39" s="15">
        <v>446.66666666666669</v>
      </c>
      <c r="G39" s="15">
        <v>2851</v>
      </c>
      <c r="H39" s="15">
        <f t="shared" si="0"/>
        <v>3297.6666666666665</v>
      </c>
      <c r="I39" s="15">
        <v>1182.3333333333333</v>
      </c>
      <c r="J39" s="15">
        <v>10246.666666666666</v>
      </c>
      <c r="K39" s="15">
        <f t="shared" si="1"/>
        <v>8433.8000000000011</v>
      </c>
      <c r="L39" s="15">
        <v>501</v>
      </c>
      <c r="M39" s="15">
        <v>11847</v>
      </c>
      <c r="N39" s="15">
        <f t="shared" si="2"/>
        <v>9577.8000000000011</v>
      </c>
      <c r="O39" s="15">
        <v>69</v>
      </c>
      <c r="P39" s="15">
        <v>975</v>
      </c>
      <c r="Q39" s="15">
        <v>1594.3333333333333</v>
      </c>
      <c r="R39" s="15">
        <v>100930.66666666667</v>
      </c>
      <c r="S39" s="15">
        <f t="shared" si="3"/>
        <v>81063.400000000009</v>
      </c>
      <c r="T39" s="16">
        <f t="shared" si="4"/>
        <v>0.95566700088155021</v>
      </c>
      <c r="U39" s="17">
        <v>150000</v>
      </c>
      <c r="V39" s="18">
        <f t="shared" si="5"/>
        <v>157205.58711321114</v>
      </c>
      <c r="W39" s="19">
        <f t="shared" si="6"/>
        <v>307205.58711321116</v>
      </c>
      <c r="Y39" s="26"/>
    </row>
    <row r="40" spans="1:25" ht="19.7" customHeight="1" x14ac:dyDescent="0.25">
      <c r="A40" s="3" t="s">
        <v>81</v>
      </c>
      <c r="B40" s="3" t="s">
        <v>82</v>
      </c>
      <c r="C40" s="3" t="s">
        <v>132</v>
      </c>
      <c r="D40" s="3" t="s">
        <v>133</v>
      </c>
      <c r="E40" s="14">
        <v>1</v>
      </c>
      <c r="F40" s="15">
        <v>4345</v>
      </c>
      <c r="G40" s="15">
        <v>592</v>
      </c>
      <c r="H40" s="15">
        <f t="shared" si="0"/>
        <v>4937</v>
      </c>
      <c r="I40" s="15">
        <v>3206</v>
      </c>
      <c r="J40" s="15">
        <v>6201.666666666667</v>
      </c>
      <c r="K40" s="15">
        <f t="shared" si="1"/>
        <v>5602.5333333333338</v>
      </c>
      <c r="L40" s="15">
        <v>8035</v>
      </c>
      <c r="M40" s="15">
        <v>12354</v>
      </c>
      <c r="N40" s="15">
        <f t="shared" si="2"/>
        <v>11490.2</v>
      </c>
      <c r="O40" s="15">
        <v>830.66666666666663</v>
      </c>
      <c r="P40" s="15">
        <v>7511.666666666667</v>
      </c>
      <c r="Q40" s="15">
        <v>23918</v>
      </c>
      <c r="R40" s="15">
        <v>84973.666666666672</v>
      </c>
      <c r="S40" s="15">
        <f t="shared" si="3"/>
        <v>72762.53333333334</v>
      </c>
      <c r="T40" s="16">
        <f t="shared" si="4"/>
        <v>1.0904251894936703</v>
      </c>
      <c r="U40" s="17">
        <v>150000</v>
      </c>
      <c r="V40" s="18">
        <f t="shared" si="5"/>
        <v>179373.07865528535</v>
      </c>
      <c r="W40" s="19">
        <f t="shared" si="6"/>
        <v>329373.07865528535</v>
      </c>
      <c r="Y40" s="26"/>
    </row>
    <row r="41" spans="1:25" ht="19.7" customHeight="1" x14ac:dyDescent="0.25">
      <c r="A41" s="3" t="s">
        <v>26</v>
      </c>
      <c r="B41" s="3" t="s">
        <v>27</v>
      </c>
      <c r="C41" s="3" t="s">
        <v>130</v>
      </c>
      <c r="D41" s="3" t="s">
        <v>137</v>
      </c>
      <c r="E41" s="14">
        <v>1</v>
      </c>
      <c r="F41" s="15">
        <v>5209.333333333333</v>
      </c>
      <c r="G41" s="15">
        <v>6306.333333333333</v>
      </c>
      <c r="H41" s="15">
        <f t="shared" si="0"/>
        <v>11515.666666666666</v>
      </c>
      <c r="I41" s="15">
        <v>9007</v>
      </c>
      <c r="J41" s="15">
        <v>5760.333333333333</v>
      </c>
      <c r="K41" s="15">
        <f t="shared" si="1"/>
        <v>6409.6666666666661</v>
      </c>
      <c r="L41" s="15">
        <v>8809</v>
      </c>
      <c r="M41" s="15">
        <v>20796.666666666668</v>
      </c>
      <c r="N41" s="15">
        <f t="shared" si="2"/>
        <v>18399.133333333335</v>
      </c>
      <c r="O41" s="15">
        <v>1915</v>
      </c>
      <c r="P41" s="15">
        <v>15861.666666666666</v>
      </c>
      <c r="Q41" s="15">
        <v>16881.666666666668</v>
      </c>
      <c r="R41" s="15">
        <v>109205.33333333333</v>
      </c>
      <c r="S41" s="15">
        <f t="shared" si="3"/>
        <v>90740.599999999991</v>
      </c>
      <c r="T41" s="16">
        <f t="shared" si="4"/>
        <v>1.8435246208814076</v>
      </c>
      <c r="U41" s="18">
        <v>150000</v>
      </c>
      <c r="V41" s="18">
        <f>+T41*V$59/100</f>
        <v>303256.64704963728</v>
      </c>
      <c r="W41" s="19">
        <f t="shared" si="6"/>
        <v>453256.64704963728</v>
      </c>
      <c r="Y41" s="26"/>
    </row>
    <row r="42" spans="1:25" ht="19.7" customHeight="1" x14ac:dyDescent="0.25">
      <c r="A42" s="3" t="s">
        <v>28</v>
      </c>
      <c r="B42" s="3" t="s">
        <v>29</v>
      </c>
      <c r="C42" s="3" t="s">
        <v>132</v>
      </c>
      <c r="D42" s="3" t="s">
        <v>137</v>
      </c>
      <c r="E42" s="14">
        <v>1</v>
      </c>
      <c r="F42" s="15">
        <v>33152.333333333336</v>
      </c>
      <c r="G42" s="15">
        <v>4693</v>
      </c>
      <c r="H42" s="15">
        <f t="shared" si="0"/>
        <v>37845.333333333336</v>
      </c>
      <c r="I42" s="15">
        <v>11349</v>
      </c>
      <c r="J42" s="15">
        <v>13223.666666666666</v>
      </c>
      <c r="K42" s="15">
        <f t="shared" si="1"/>
        <v>12848.733333333334</v>
      </c>
      <c r="L42" s="15">
        <v>4075</v>
      </c>
      <c r="M42" s="15">
        <v>155611</v>
      </c>
      <c r="N42" s="15">
        <f t="shared" si="2"/>
        <v>125303.8</v>
      </c>
      <c r="O42" s="15">
        <v>1108.6666666666667</v>
      </c>
      <c r="P42" s="15">
        <v>38111.666666666664</v>
      </c>
      <c r="Q42" s="15">
        <v>36137.666666666664</v>
      </c>
      <c r="R42" s="15">
        <v>1897142.6666666667</v>
      </c>
      <c r="S42" s="15">
        <f t="shared" si="3"/>
        <v>1524941.666666667</v>
      </c>
      <c r="T42" s="16">
        <f t="shared" si="4"/>
        <v>7.1176018631187707</v>
      </c>
      <c r="U42" s="18">
        <v>150000</v>
      </c>
      <c r="V42" s="18">
        <f t="shared" si="5"/>
        <v>1170833.3328424268</v>
      </c>
      <c r="W42" s="19">
        <f t="shared" si="6"/>
        <v>1320833.3328424268</v>
      </c>
      <c r="Y42" s="26"/>
    </row>
    <row r="43" spans="1:25" ht="19.7" customHeight="1" x14ac:dyDescent="0.25">
      <c r="A43" s="3" t="s">
        <v>85</v>
      </c>
      <c r="B43" s="3" t="s">
        <v>86</v>
      </c>
      <c r="C43" s="3" t="s">
        <v>132</v>
      </c>
      <c r="D43" s="3" t="s">
        <v>137</v>
      </c>
      <c r="E43" s="21">
        <v>1</v>
      </c>
      <c r="F43" s="15">
        <v>2476</v>
      </c>
      <c r="G43" s="15">
        <v>110</v>
      </c>
      <c r="H43" s="15">
        <f t="shared" si="0"/>
        <v>2586</v>
      </c>
      <c r="I43" s="15">
        <v>3896</v>
      </c>
      <c r="J43" s="15">
        <v>218</v>
      </c>
      <c r="K43" s="15">
        <f t="shared" si="1"/>
        <v>953.6</v>
      </c>
      <c r="L43" s="15">
        <v>0</v>
      </c>
      <c r="M43" s="15">
        <v>13785.666666666666</v>
      </c>
      <c r="N43" s="15">
        <f t="shared" si="2"/>
        <v>11028.533333333333</v>
      </c>
      <c r="O43" s="15">
        <v>655.66666666666663</v>
      </c>
      <c r="P43" s="15">
        <v>9579.6666666666661</v>
      </c>
      <c r="Q43" s="15">
        <v>0</v>
      </c>
      <c r="R43" s="15">
        <v>179858</v>
      </c>
      <c r="S43" s="15">
        <f t="shared" si="3"/>
        <v>143886.39999999999</v>
      </c>
      <c r="T43" s="16">
        <f t="shared" si="4"/>
        <v>0.80344208647587634</v>
      </c>
      <c r="U43" s="17">
        <v>150000</v>
      </c>
      <c r="V43" s="18">
        <f t="shared" si="5"/>
        <v>132164.84905243514</v>
      </c>
      <c r="W43" s="19">
        <f t="shared" si="6"/>
        <v>282164.84905243514</v>
      </c>
      <c r="Y43" s="26"/>
    </row>
    <row r="44" spans="1:25" ht="19.7" customHeight="1" x14ac:dyDescent="0.25">
      <c r="A44" s="3" t="s">
        <v>87</v>
      </c>
      <c r="B44" s="3" t="s">
        <v>88</v>
      </c>
      <c r="C44" s="3" t="s">
        <v>132</v>
      </c>
      <c r="D44" s="3" t="s">
        <v>137</v>
      </c>
      <c r="E44" s="14">
        <v>1</v>
      </c>
      <c r="F44" s="15">
        <v>4160.666666666667</v>
      </c>
      <c r="G44" s="15">
        <v>1190</v>
      </c>
      <c r="H44" s="15">
        <f t="shared" si="0"/>
        <v>5350.666666666667</v>
      </c>
      <c r="I44" s="15">
        <v>2632.6666666666665</v>
      </c>
      <c r="J44" s="15">
        <v>215</v>
      </c>
      <c r="K44" s="15">
        <f t="shared" si="1"/>
        <v>698.5333333333333</v>
      </c>
      <c r="L44" s="15">
        <v>256</v>
      </c>
      <c r="M44" s="15">
        <v>13606</v>
      </c>
      <c r="N44" s="15">
        <f t="shared" si="2"/>
        <v>10936.000000000002</v>
      </c>
      <c r="O44" s="15">
        <v>358</v>
      </c>
      <c r="P44" s="15">
        <v>2010.3333333333333</v>
      </c>
      <c r="Q44" s="15">
        <v>165.66666666666666</v>
      </c>
      <c r="R44" s="15">
        <v>125670.33333333333</v>
      </c>
      <c r="S44" s="15">
        <f t="shared" si="3"/>
        <v>100569.4</v>
      </c>
      <c r="T44" s="16">
        <f t="shared" si="4"/>
        <v>0.64981295662880645</v>
      </c>
      <c r="U44" s="17">
        <v>150000</v>
      </c>
      <c r="V44" s="18">
        <f t="shared" si="5"/>
        <v>106893.11995325932</v>
      </c>
      <c r="W44" s="19">
        <f t="shared" si="6"/>
        <v>256893.1199532593</v>
      </c>
      <c r="Y44" s="26"/>
    </row>
    <row r="45" spans="1:25" ht="19.7" customHeight="1" x14ac:dyDescent="0.25">
      <c r="A45" s="3" t="s">
        <v>22</v>
      </c>
      <c r="B45" s="3" t="s">
        <v>23</v>
      </c>
      <c r="C45" s="3" t="s">
        <v>132</v>
      </c>
      <c r="D45" s="3" t="s">
        <v>136</v>
      </c>
      <c r="E45" s="14">
        <v>1</v>
      </c>
      <c r="F45" s="15">
        <v>4974</v>
      </c>
      <c r="G45" s="15">
        <v>4379.666666666667</v>
      </c>
      <c r="H45" s="15">
        <f t="shared" si="0"/>
        <v>9353.6666666666679</v>
      </c>
      <c r="I45" s="15">
        <v>6078.333333333333</v>
      </c>
      <c r="J45" s="15">
        <v>1715.3333333333333</v>
      </c>
      <c r="K45" s="15">
        <f t="shared" si="1"/>
        <v>2587.9333333333334</v>
      </c>
      <c r="L45" s="15">
        <v>2755.3333333333335</v>
      </c>
      <c r="M45" s="15">
        <v>18834.666666666668</v>
      </c>
      <c r="N45" s="15">
        <f t="shared" si="2"/>
        <v>15618.800000000003</v>
      </c>
      <c r="O45" s="15">
        <v>1165.3333333333333</v>
      </c>
      <c r="P45" s="15">
        <v>11162.333333333334</v>
      </c>
      <c r="Q45" s="15">
        <v>512</v>
      </c>
      <c r="R45" s="15">
        <v>112961</v>
      </c>
      <c r="S45" s="15">
        <f t="shared" si="3"/>
        <v>90471.2</v>
      </c>
      <c r="T45" s="16">
        <f t="shared" si="4"/>
        <v>1.2612864321910848</v>
      </c>
      <c r="U45" s="17">
        <v>150000</v>
      </c>
      <c r="V45" s="18">
        <f t="shared" si="5"/>
        <v>207479.46084527695</v>
      </c>
      <c r="W45" s="19">
        <f t="shared" si="6"/>
        <v>357479.46084527695</v>
      </c>
      <c r="Y45" s="26"/>
    </row>
    <row r="46" spans="1:25" ht="19.7" customHeight="1" x14ac:dyDescent="0.25">
      <c r="A46" s="3" t="s">
        <v>24</v>
      </c>
      <c r="B46" s="3" t="s">
        <v>25</v>
      </c>
      <c r="C46" s="3" t="s">
        <v>132</v>
      </c>
      <c r="D46" s="3" t="s">
        <v>136</v>
      </c>
      <c r="E46" s="14">
        <v>1</v>
      </c>
      <c r="F46" s="15">
        <v>50046.333333333336</v>
      </c>
      <c r="G46" s="15">
        <v>34323.333333333336</v>
      </c>
      <c r="H46" s="15">
        <f t="shared" si="0"/>
        <v>84369.666666666672</v>
      </c>
      <c r="I46" s="15">
        <v>52433</v>
      </c>
      <c r="J46" s="15">
        <v>4961.666666666667</v>
      </c>
      <c r="K46" s="15">
        <f t="shared" si="1"/>
        <v>14455.933333333334</v>
      </c>
      <c r="L46" s="15">
        <v>18141</v>
      </c>
      <c r="M46" s="15">
        <v>132935.66666666666</v>
      </c>
      <c r="N46" s="15">
        <f t="shared" si="2"/>
        <v>109976.73333333332</v>
      </c>
      <c r="O46" s="15">
        <v>374</v>
      </c>
      <c r="P46" s="15">
        <v>27337</v>
      </c>
      <c r="Q46" s="15">
        <v>46441.333333333336</v>
      </c>
      <c r="R46" s="15">
        <v>514585</v>
      </c>
      <c r="S46" s="15">
        <f t="shared" si="3"/>
        <v>420956.26666666666</v>
      </c>
      <c r="T46" s="16">
        <f t="shared" si="4"/>
        <v>6.6971641754786413</v>
      </c>
      <c r="U46" s="17">
        <v>450000</v>
      </c>
      <c r="V46" s="18">
        <f t="shared" si="5"/>
        <v>1101672.0523241935</v>
      </c>
      <c r="W46" s="19">
        <f t="shared" si="6"/>
        <v>1551672.0523241935</v>
      </c>
      <c r="Y46" s="26"/>
    </row>
    <row r="47" spans="1:25" ht="19.7" customHeight="1" x14ac:dyDescent="0.25">
      <c r="A47" s="3" t="s">
        <v>30</v>
      </c>
      <c r="B47" s="3" t="s">
        <v>31</v>
      </c>
      <c r="C47" s="3" t="s">
        <v>130</v>
      </c>
      <c r="D47" s="3" t="s">
        <v>136</v>
      </c>
      <c r="E47" s="14">
        <v>1</v>
      </c>
      <c r="F47" s="15">
        <v>4385.666666666667</v>
      </c>
      <c r="G47" s="15">
        <v>1146.3333333333333</v>
      </c>
      <c r="H47" s="15">
        <f t="shared" si="0"/>
        <v>5532</v>
      </c>
      <c r="I47" s="15">
        <v>7149.333333333333</v>
      </c>
      <c r="J47" s="15">
        <v>1132</v>
      </c>
      <c r="K47" s="15">
        <f t="shared" si="1"/>
        <v>2335.4666666666667</v>
      </c>
      <c r="L47" s="15">
        <v>7053</v>
      </c>
      <c r="M47" s="15">
        <v>25009</v>
      </c>
      <c r="N47" s="15">
        <f t="shared" si="2"/>
        <v>21417.8</v>
      </c>
      <c r="O47" s="15">
        <v>1721</v>
      </c>
      <c r="P47" s="15">
        <v>14218.666666666666</v>
      </c>
      <c r="Q47" s="15">
        <v>4382</v>
      </c>
      <c r="R47" s="15">
        <v>180107</v>
      </c>
      <c r="S47" s="15">
        <f t="shared" si="3"/>
        <v>144962</v>
      </c>
      <c r="T47" s="16">
        <f t="shared" si="4"/>
        <v>1.4211314495192393</v>
      </c>
      <c r="U47" s="17">
        <v>150000</v>
      </c>
      <c r="V47" s="18">
        <f t="shared" si="5"/>
        <v>233773.69280370415</v>
      </c>
      <c r="W47" s="19">
        <f t="shared" si="6"/>
        <v>383773.69280370418</v>
      </c>
      <c r="Y47" s="26"/>
    </row>
    <row r="48" spans="1:25" ht="19.7" customHeight="1" x14ac:dyDescent="0.25">
      <c r="A48" s="3" t="s">
        <v>32</v>
      </c>
      <c r="B48" s="3" t="s">
        <v>33</v>
      </c>
      <c r="C48" s="3" t="s">
        <v>132</v>
      </c>
      <c r="D48" s="3" t="s">
        <v>136</v>
      </c>
      <c r="E48" s="14">
        <v>1</v>
      </c>
      <c r="F48" s="15">
        <v>23121</v>
      </c>
      <c r="G48" s="15">
        <v>3118.3333333333335</v>
      </c>
      <c r="H48" s="15">
        <f t="shared" si="0"/>
        <v>26239.333333333332</v>
      </c>
      <c r="I48" s="15">
        <v>18714.666666666668</v>
      </c>
      <c r="J48" s="15">
        <v>14294.333333333334</v>
      </c>
      <c r="K48" s="15">
        <f t="shared" si="1"/>
        <v>15178.400000000001</v>
      </c>
      <c r="L48" s="15">
        <v>4936.666666666667</v>
      </c>
      <c r="M48" s="15">
        <v>72163</v>
      </c>
      <c r="N48" s="15">
        <f t="shared" si="2"/>
        <v>58717.733333333337</v>
      </c>
      <c r="O48" s="15">
        <v>1998.3333333333333</v>
      </c>
      <c r="P48" s="15">
        <v>32637</v>
      </c>
      <c r="Q48" s="15">
        <v>1789.6666666666667</v>
      </c>
      <c r="R48" s="15">
        <v>347826.33333333331</v>
      </c>
      <c r="S48" s="15">
        <f t="shared" si="3"/>
        <v>278619</v>
      </c>
      <c r="T48" s="16">
        <f t="shared" si="4"/>
        <v>4.0658135474384673</v>
      </c>
      <c r="U48" s="17">
        <v>150000</v>
      </c>
      <c r="V48" s="18">
        <f t="shared" si="5"/>
        <v>668819.37456071423</v>
      </c>
      <c r="W48" s="19">
        <f t="shared" si="6"/>
        <v>818819.37456071423</v>
      </c>
      <c r="Y48" s="26"/>
    </row>
    <row r="49" spans="1:25" ht="19.7" customHeight="1" x14ac:dyDescent="0.25">
      <c r="A49" s="3" t="s">
        <v>101</v>
      </c>
      <c r="B49" s="3" t="s">
        <v>102</v>
      </c>
      <c r="C49" s="3" t="s">
        <v>132</v>
      </c>
      <c r="D49" s="3" t="s">
        <v>150</v>
      </c>
      <c r="E49" s="14">
        <v>1</v>
      </c>
      <c r="F49" s="15">
        <v>4339.333333333333</v>
      </c>
      <c r="G49" s="15">
        <v>0</v>
      </c>
      <c r="H49" s="15">
        <f t="shared" si="0"/>
        <v>4339.333333333333</v>
      </c>
      <c r="I49" s="15">
        <v>1748.3333333333333</v>
      </c>
      <c r="J49" s="15">
        <v>261</v>
      </c>
      <c r="K49" s="15">
        <f t="shared" si="1"/>
        <v>558.4666666666667</v>
      </c>
      <c r="L49" s="15">
        <v>208.33333333333334</v>
      </c>
      <c r="M49" s="15">
        <v>8701</v>
      </c>
      <c r="N49" s="15">
        <f t="shared" si="2"/>
        <v>7002.4666666666672</v>
      </c>
      <c r="O49" s="15">
        <v>17.333333333333332</v>
      </c>
      <c r="P49" s="15">
        <v>3864</v>
      </c>
      <c r="Q49" s="15">
        <v>200.66666666666666</v>
      </c>
      <c r="R49" s="15">
        <v>14655.333333333334</v>
      </c>
      <c r="S49" s="15">
        <f t="shared" si="3"/>
        <v>11764.400000000001</v>
      </c>
      <c r="T49" s="16">
        <f t="shared" si="4"/>
        <v>0.37109499795468437</v>
      </c>
      <c r="U49" s="17">
        <v>150000</v>
      </c>
      <c r="V49" s="18">
        <f t="shared" si="5"/>
        <v>61044.492458595159</v>
      </c>
      <c r="W49" s="19">
        <f t="shared" si="6"/>
        <v>211044.49245859517</v>
      </c>
      <c r="Y49" s="26"/>
    </row>
    <row r="50" spans="1:25" ht="19.7" customHeight="1" x14ac:dyDescent="0.25">
      <c r="A50" s="3" t="s">
        <v>42</v>
      </c>
      <c r="B50" s="3" t="s">
        <v>43</v>
      </c>
      <c r="C50" s="3" t="s">
        <v>132</v>
      </c>
      <c r="D50" s="3" t="s">
        <v>140</v>
      </c>
      <c r="E50" s="14">
        <v>1</v>
      </c>
      <c r="F50" s="15">
        <v>23017.333333333332</v>
      </c>
      <c r="G50" s="15">
        <v>0</v>
      </c>
      <c r="H50" s="15">
        <f t="shared" si="0"/>
        <v>23017.333333333332</v>
      </c>
      <c r="I50" s="15">
        <v>10679.666666666666</v>
      </c>
      <c r="J50" s="15">
        <v>8375.6666666666661</v>
      </c>
      <c r="K50" s="15">
        <f t="shared" si="1"/>
        <v>8836.4666666666672</v>
      </c>
      <c r="L50" s="15">
        <v>140.66666666666666</v>
      </c>
      <c r="M50" s="15">
        <v>59325.333333333336</v>
      </c>
      <c r="N50" s="15">
        <f t="shared" si="2"/>
        <v>47488.4</v>
      </c>
      <c r="O50" s="15">
        <v>616.33333333333337</v>
      </c>
      <c r="P50" s="15">
        <v>22513.666666666668</v>
      </c>
      <c r="Q50" s="15">
        <v>0</v>
      </c>
      <c r="R50" s="15">
        <v>603091.33333333337</v>
      </c>
      <c r="S50" s="15">
        <f t="shared" si="3"/>
        <v>482473.06666666671</v>
      </c>
      <c r="T50" s="16">
        <f t="shared" si="4"/>
        <v>3.2841093959069596</v>
      </c>
      <c r="U50" s="17">
        <v>150000</v>
      </c>
      <c r="V50" s="18">
        <f t="shared" si="5"/>
        <v>540230.37862699712</v>
      </c>
      <c r="W50" s="19">
        <f t="shared" si="6"/>
        <v>690230.37862699712</v>
      </c>
      <c r="Y50" s="26"/>
    </row>
    <row r="51" spans="1:25" ht="19.7" customHeight="1" x14ac:dyDescent="0.25">
      <c r="A51" s="3" t="s">
        <v>44</v>
      </c>
      <c r="B51" s="3" t="s">
        <v>45</v>
      </c>
      <c r="C51" s="3" t="s">
        <v>132</v>
      </c>
      <c r="D51" s="3" t="s">
        <v>140</v>
      </c>
      <c r="E51" s="14">
        <v>1</v>
      </c>
      <c r="F51" s="15">
        <v>4929</v>
      </c>
      <c r="G51" s="15">
        <v>8865.3333333333339</v>
      </c>
      <c r="H51" s="15">
        <f t="shared" si="0"/>
        <v>13794.333333333334</v>
      </c>
      <c r="I51" s="15">
        <v>5995.333333333333</v>
      </c>
      <c r="J51" s="15">
        <v>1843.6666666666667</v>
      </c>
      <c r="K51" s="15">
        <f t="shared" si="1"/>
        <v>2674</v>
      </c>
      <c r="L51" s="15">
        <v>90.333333333333329</v>
      </c>
      <c r="M51" s="15">
        <v>44943.666666666664</v>
      </c>
      <c r="N51" s="15">
        <f t="shared" si="2"/>
        <v>35973</v>
      </c>
      <c r="O51" s="15">
        <v>91.333333333333329</v>
      </c>
      <c r="P51" s="15">
        <v>6212.333333333333</v>
      </c>
      <c r="Q51" s="15">
        <v>473.66666666666669</v>
      </c>
      <c r="R51" s="15">
        <v>206169</v>
      </c>
      <c r="S51" s="15">
        <f t="shared" si="3"/>
        <v>165029.93333333335</v>
      </c>
      <c r="T51" s="16">
        <f t="shared" si="4"/>
        <v>1.5421013123915857</v>
      </c>
      <c r="U51" s="17">
        <v>150000</v>
      </c>
      <c r="V51" s="18">
        <f t="shared" si="5"/>
        <v>253673.02834454589</v>
      </c>
      <c r="W51" s="19">
        <f t="shared" si="6"/>
        <v>403673.02834454586</v>
      </c>
      <c r="Y51" s="26"/>
    </row>
    <row r="52" spans="1:25" ht="19.7" customHeight="1" x14ac:dyDescent="0.25">
      <c r="A52" s="3" t="s">
        <v>153</v>
      </c>
      <c r="B52" s="3" t="s">
        <v>46</v>
      </c>
      <c r="C52" s="3" t="s">
        <v>130</v>
      </c>
      <c r="D52" s="3" t="s">
        <v>140</v>
      </c>
      <c r="E52" s="14">
        <v>1</v>
      </c>
      <c r="F52" s="15">
        <v>7203.666666666667</v>
      </c>
      <c r="G52" s="15">
        <v>0</v>
      </c>
      <c r="H52" s="15">
        <f t="shared" si="0"/>
        <v>7203.666666666667</v>
      </c>
      <c r="I52" s="15">
        <v>10584.666666666666</v>
      </c>
      <c r="J52" s="15">
        <v>4582.666666666667</v>
      </c>
      <c r="K52" s="15">
        <f t="shared" si="1"/>
        <v>5783.0666666666675</v>
      </c>
      <c r="L52" s="15">
        <v>13386.333333333334</v>
      </c>
      <c r="M52" s="15">
        <v>26511.333333333332</v>
      </c>
      <c r="N52" s="15">
        <f t="shared" si="2"/>
        <v>23886.333333333332</v>
      </c>
      <c r="O52" s="15">
        <v>2855.3333333333335</v>
      </c>
      <c r="P52" s="15">
        <v>25710.666666666668</v>
      </c>
      <c r="Q52" s="15">
        <v>1289.6666666666667</v>
      </c>
      <c r="R52" s="15">
        <v>114226</v>
      </c>
      <c r="S52" s="15">
        <f t="shared" si="3"/>
        <v>91638.733333333337</v>
      </c>
      <c r="T52" s="16">
        <f t="shared" si="4"/>
        <v>2.0477250619377849</v>
      </c>
      <c r="U52" s="17">
        <v>150000</v>
      </c>
      <c r="V52" s="18">
        <f t="shared" si="5"/>
        <v>336847.27034774492</v>
      </c>
      <c r="W52" s="19">
        <f t="shared" si="6"/>
        <v>486847.27034774492</v>
      </c>
      <c r="Y52" s="26"/>
    </row>
    <row r="53" spans="1:25" ht="19.7" customHeight="1" x14ac:dyDescent="0.25">
      <c r="A53" s="3" t="s">
        <v>12</v>
      </c>
      <c r="B53" s="3" t="s">
        <v>13</v>
      </c>
      <c r="C53" s="3" t="s">
        <v>132</v>
      </c>
      <c r="D53" s="3" t="s">
        <v>131</v>
      </c>
      <c r="E53" s="14">
        <v>1</v>
      </c>
      <c r="F53" s="15">
        <v>2668.6666666666665</v>
      </c>
      <c r="G53" s="15">
        <v>1651.6666666666667</v>
      </c>
      <c r="H53" s="15">
        <f t="shared" si="0"/>
        <v>4320.333333333333</v>
      </c>
      <c r="I53" s="15">
        <v>5764.666666666667</v>
      </c>
      <c r="J53" s="15">
        <v>6282</v>
      </c>
      <c r="K53" s="15">
        <f t="shared" si="1"/>
        <v>6178.5333333333338</v>
      </c>
      <c r="L53" s="15">
        <v>4417</v>
      </c>
      <c r="M53" s="15">
        <v>12121.333333333334</v>
      </c>
      <c r="N53" s="15">
        <f t="shared" si="2"/>
        <v>10580.466666666667</v>
      </c>
      <c r="O53" s="15">
        <v>547</v>
      </c>
      <c r="P53" s="15">
        <v>6397</v>
      </c>
      <c r="Q53" s="15">
        <v>17308.333333333332</v>
      </c>
      <c r="R53" s="15">
        <v>325553.66666666669</v>
      </c>
      <c r="S53" s="15">
        <f t="shared" si="3"/>
        <v>263904.60000000003</v>
      </c>
      <c r="T53" s="16">
        <f t="shared" si="4"/>
        <v>1.3220157861515478</v>
      </c>
      <c r="U53" s="17">
        <v>150000</v>
      </c>
      <c r="V53" s="18">
        <f t="shared" si="5"/>
        <v>217469.3357028937</v>
      </c>
      <c r="W53" s="19">
        <f t="shared" si="6"/>
        <v>367469.33570289367</v>
      </c>
      <c r="Y53" s="26"/>
    </row>
    <row r="54" spans="1:25" ht="19.7" customHeight="1" x14ac:dyDescent="0.25">
      <c r="A54" s="3" t="s">
        <v>6</v>
      </c>
      <c r="B54" s="3" t="s">
        <v>7</v>
      </c>
      <c r="C54" s="3" t="s">
        <v>130</v>
      </c>
      <c r="D54" s="3" t="s">
        <v>131</v>
      </c>
      <c r="E54" s="14">
        <v>1</v>
      </c>
      <c r="F54" s="15">
        <v>3380.3333333333335</v>
      </c>
      <c r="G54" s="15">
        <v>539.66666666666663</v>
      </c>
      <c r="H54" s="15">
        <f t="shared" si="0"/>
        <v>3920</v>
      </c>
      <c r="I54" s="15">
        <v>1803</v>
      </c>
      <c r="J54" s="15">
        <v>262</v>
      </c>
      <c r="K54" s="15">
        <f t="shared" si="1"/>
        <v>570.20000000000005</v>
      </c>
      <c r="L54" s="15">
        <v>1088.3333333333333</v>
      </c>
      <c r="M54" s="15">
        <v>9875</v>
      </c>
      <c r="N54" s="15">
        <f t="shared" si="2"/>
        <v>8117.666666666667</v>
      </c>
      <c r="O54" s="15">
        <v>1403.6666666666667</v>
      </c>
      <c r="P54" s="15">
        <v>9545.6666666666661</v>
      </c>
      <c r="Q54" s="15">
        <v>1447.6666666666667</v>
      </c>
      <c r="R54" s="15">
        <v>17802.666666666668</v>
      </c>
      <c r="S54" s="15">
        <f t="shared" si="3"/>
        <v>14531.666666666668</v>
      </c>
      <c r="T54" s="16">
        <f t="shared" si="4"/>
        <v>0.7300208425839283</v>
      </c>
      <c r="U54" s="17">
        <v>150000</v>
      </c>
      <c r="V54" s="18">
        <f t="shared" si="5"/>
        <v>120087.18000875268</v>
      </c>
      <c r="W54" s="19">
        <f t="shared" si="6"/>
        <v>270087.18000875268</v>
      </c>
      <c r="Y54" s="26"/>
    </row>
    <row r="55" spans="1:25" ht="19.7" customHeight="1" x14ac:dyDescent="0.25">
      <c r="A55" s="3" t="s">
        <v>8</v>
      </c>
      <c r="B55" s="3" t="s">
        <v>9</v>
      </c>
      <c r="C55" s="3" t="s">
        <v>132</v>
      </c>
      <c r="D55" s="3" t="s">
        <v>131</v>
      </c>
      <c r="E55" s="14">
        <v>1</v>
      </c>
      <c r="F55" s="15">
        <v>995</v>
      </c>
      <c r="G55" s="15">
        <v>3.6666666666666665</v>
      </c>
      <c r="H55" s="15">
        <f t="shared" si="0"/>
        <v>998.66666666666663</v>
      </c>
      <c r="I55" s="15">
        <v>2557</v>
      </c>
      <c r="J55" s="15">
        <v>1113</v>
      </c>
      <c r="K55" s="15">
        <f t="shared" si="1"/>
        <v>1401.8000000000002</v>
      </c>
      <c r="L55" s="15">
        <v>3367</v>
      </c>
      <c r="M55" s="15">
        <v>11256.666666666666</v>
      </c>
      <c r="N55" s="15">
        <f t="shared" si="2"/>
        <v>9678.7333333333336</v>
      </c>
      <c r="O55" s="15">
        <v>25.666666666666668</v>
      </c>
      <c r="P55" s="15">
        <v>1349.3333333333333</v>
      </c>
      <c r="Q55" s="15">
        <v>9669.6666666666661</v>
      </c>
      <c r="R55" s="15">
        <v>101154.33333333333</v>
      </c>
      <c r="S55" s="15">
        <f t="shared" si="3"/>
        <v>82857.400000000009</v>
      </c>
      <c r="T55" s="16">
        <f>0.2*(H55*100/H$59)+0.2*(K55*100/K$59)+0.2*(N55*100/N$59)+0.1*(O55*100/O$59)+0.1*(P55*100/P$59)+0.2*(S55*100/(S$59))</f>
        <v>0.41472793462278879</v>
      </c>
      <c r="U55" s="17">
        <v>150000</v>
      </c>
      <c r="V55" s="18">
        <f t="shared" si="5"/>
        <v>68222.03591259697</v>
      </c>
      <c r="W55" s="19">
        <f t="shared" si="6"/>
        <v>218222.03591259697</v>
      </c>
      <c r="Y55" s="26"/>
    </row>
    <row r="56" spans="1:25" ht="19.7" customHeight="1" x14ac:dyDescent="0.25">
      <c r="A56" s="3" t="s">
        <v>10</v>
      </c>
      <c r="B56" s="3" t="s">
        <v>11</v>
      </c>
      <c r="C56" s="3" t="s">
        <v>130</v>
      </c>
      <c r="D56" s="3" t="s">
        <v>131</v>
      </c>
      <c r="E56" s="14">
        <v>1</v>
      </c>
      <c r="F56" s="15">
        <v>4868</v>
      </c>
      <c r="G56" s="15">
        <v>1553.3333333333333</v>
      </c>
      <c r="H56" s="15">
        <f t="shared" si="0"/>
        <v>6421.333333333333</v>
      </c>
      <c r="I56" s="15">
        <v>6046.333333333333</v>
      </c>
      <c r="J56" s="15">
        <v>4174</v>
      </c>
      <c r="K56" s="15">
        <f t="shared" si="1"/>
        <v>4548.4666666666672</v>
      </c>
      <c r="L56" s="15">
        <v>14318.333333333334</v>
      </c>
      <c r="M56" s="15">
        <v>24128</v>
      </c>
      <c r="N56" s="15">
        <f t="shared" si="2"/>
        <v>22166.066666666669</v>
      </c>
      <c r="O56" s="15">
        <v>1427.3333333333333</v>
      </c>
      <c r="P56" s="15">
        <v>18029</v>
      </c>
      <c r="Q56" s="15">
        <v>1431.3333333333333</v>
      </c>
      <c r="R56" s="15">
        <v>328078.66666666669</v>
      </c>
      <c r="S56" s="15">
        <f t="shared" si="3"/>
        <v>262749.2</v>
      </c>
      <c r="T56" s="16">
        <f t="shared" si="4"/>
        <v>1.7927802725586579</v>
      </c>
      <c r="U56" s="17">
        <v>150000</v>
      </c>
      <c r="V56" s="18">
        <f t="shared" si="5"/>
        <v>294909.28854149947</v>
      </c>
      <c r="W56" s="19">
        <f t="shared" si="6"/>
        <v>444909.28854149947</v>
      </c>
      <c r="Y56" s="26"/>
    </row>
    <row r="57" spans="1:25" ht="19.7" customHeight="1" x14ac:dyDescent="0.25">
      <c r="A57" s="3" t="s">
        <v>77</v>
      </c>
      <c r="B57" s="3" t="s">
        <v>78</v>
      </c>
      <c r="C57" s="3" t="s">
        <v>145</v>
      </c>
      <c r="D57" s="3" t="s">
        <v>146</v>
      </c>
      <c r="E57" s="21">
        <v>1</v>
      </c>
      <c r="F57" s="15">
        <v>5642.333333333333</v>
      </c>
      <c r="G57" s="15">
        <v>627.33333333333337</v>
      </c>
      <c r="H57" s="15">
        <f t="shared" si="0"/>
        <v>6269.6666666666661</v>
      </c>
      <c r="I57" s="15">
        <v>8068.666666666667</v>
      </c>
      <c r="J57" s="15">
        <v>4853.333333333333</v>
      </c>
      <c r="K57" s="15">
        <f t="shared" si="1"/>
        <v>5496.4</v>
      </c>
      <c r="L57" s="15">
        <v>0</v>
      </c>
      <c r="M57" s="15">
        <v>7705.333333333333</v>
      </c>
      <c r="N57" s="15">
        <f t="shared" si="2"/>
        <v>6164.2666666666664</v>
      </c>
      <c r="O57" s="15">
        <v>52.333333333333336</v>
      </c>
      <c r="P57" s="15">
        <v>13.333333333333334</v>
      </c>
      <c r="Q57" s="15">
        <v>0</v>
      </c>
      <c r="R57" s="15">
        <v>52852.333333333336</v>
      </c>
      <c r="S57" s="15">
        <f t="shared" si="3"/>
        <v>42281.866666666669</v>
      </c>
      <c r="T57" s="16">
        <f t="shared" si="4"/>
        <v>0.75011231522610056</v>
      </c>
      <c r="U57" s="17">
        <v>150000</v>
      </c>
      <c r="V57" s="18">
        <f t="shared" si="5"/>
        <v>123392.1928947979</v>
      </c>
      <c r="W57" s="19">
        <f t="shared" si="6"/>
        <v>273392.19289479789</v>
      </c>
      <c r="Y57" s="26"/>
    </row>
    <row r="58" spans="1:25" ht="19.7" customHeight="1" x14ac:dyDescent="0.25">
      <c r="A58" t="s">
        <v>154</v>
      </c>
      <c r="B58" s="3" t="s">
        <v>155</v>
      </c>
      <c r="C58" s="3" t="s">
        <v>147</v>
      </c>
      <c r="D58" s="3" t="s">
        <v>136</v>
      </c>
      <c r="E58" s="21">
        <v>1</v>
      </c>
      <c r="F58" s="15">
        <v>109.33333333333333</v>
      </c>
      <c r="G58" s="15">
        <v>6.666666666666667</v>
      </c>
      <c r="H58" s="15">
        <f t="shared" si="0"/>
        <v>116</v>
      </c>
      <c r="I58" s="15">
        <v>42.666666666666664</v>
      </c>
      <c r="J58" s="15">
        <v>12</v>
      </c>
      <c r="K58" s="15">
        <f t="shared" si="1"/>
        <v>18.133333333333333</v>
      </c>
      <c r="L58" s="15">
        <v>13</v>
      </c>
      <c r="M58" s="15">
        <v>876.66666666666663</v>
      </c>
      <c r="N58" s="15">
        <f t="shared" si="2"/>
        <v>703.93333333333339</v>
      </c>
      <c r="O58" s="15">
        <v>23.333333333333332</v>
      </c>
      <c r="P58" s="15">
        <v>751.33333333333337</v>
      </c>
      <c r="Q58" s="15">
        <v>362.33333333333331</v>
      </c>
      <c r="R58" s="15">
        <v>3488.3333333333335</v>
      </c>
      <c r="S58" s="15">
        <f t="shared" si="3"/>
        <v>2863.1333333333337</v>
      </c>
      <c r="T58" s="16">
        <f t="shared" si="4"/>
        <v>3.5191197185170747E-2</v>
      </c>
      <c r="U58" s="17">
        <v>150000</v>
      </c>
      <c r="V58" s="18">
        <f t="shared" si="5"/>
        <v>5788.8917474479622</v>
      </c>
      <c r="W58" s="19">
        <f t="shared" si="6"/>
        <v>155788.89174744795</v>
      </c>
      <c r="Y58" s="26"/>
    </row>
    <row r="59" spans="1:25" ht="19.7" customHeight="1" x14ac:dyDescent="0.25">
      <c r="A59" s="7" t="s">
        <v>103</v>
      </c>
      <c r="B59" s="7" t="s">
        <v>103</v>
      </c>
      <c r="C59" s="14"/>
      <c r="D59" s="14"/>
      <c r="E59" s="14"/>
      <c r="F59" s="19">
        <f>SUM(F8:F58)</f>
        <v>410682.33333333326</v>
      </c>
      <c r="G59" s="19">
        <f>SUM(G8:G58)</f>
        <v>128885.66666666664</v>
      </c>
      <c r="H59" s="19">
        <f t="shared" ref="H59:K59" si="7">SUM(H8:H58)</f>
        <v>539568</v>
      </c>
      <c r="I59" s="19">
        <f t="shared" si="7"/>
        <v>451146.33333333343</v>
      </c>
      <c r="J59" s="19">
        <f t="shared" si="7"/>
        <v>271885.66666666657</v>
      </c>
      <c r="K59" s="19">
        <f t="shared" si="7"/>
        <v>307737.8</v>
      </c>
      <c r="L59" s="19">
        <f>SUM(L8:L58)</f>
        <v>274805.33333333331</v>
      </c>
      <c r="M59" s="19">
        <f>SUM(M8:M58)</f>
        <v>1776882.666666667</v>
      </c>
      <c r="N59" s="19">
        <f t="shared" ref="N59" si="8">SUM(N8:N58)</f>
        <v>1476467.2</v>
      </c>
      <c r="O59" s="19">
        <f t="shared" ref="O59" si="9">SUM(O8:O58)</f>
        <v>51317.666666666672</v>
      </c>
      <c r="P59" s="19">
        <f>SUM(P8:P58)</f>
        <v>675636.66666666674</v>
      </c>
      <c r="Q59" s="19">
        <f>SUM(Q8:Q58)</f>
        <v>604567.94999999984</v>
      </c>
      <c r="R59" s="19">
        <f t="shared" ref="R59" si="10">SUM(R8:R58)</f>
        <v>15718557.73</v>
      </c>
      <c r="S59" s="19">
        <f t="shared" ref="S59:W59" si="11">SUM(S8:S58)</f>
        <v>12695759.774</v>
      </c>
      <c r="T59" s="19">
        <f t="shared" si="11"/>
        <v>100</v>
      </c>
      <c r="U59" s="19">
        <f t="shared" si="11"/>
        <v>10200000</v>
      </c>
      <c r="V59" s="19">
        <f>V60-U59</f>
        <v>16449828.9642938</v>
      </c>
      <c r="W59" s="19">
        <f t="shared" si="11"/>
        <v>26649828.964293804</v>
      </c>
      <c r="Y59" s="26"/>
    </row>
    <row r="60" spans="1:2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23"/>
      <c r="V60" s="24">
        <v>26649828.9642938</v>
      </c>
      <c r="W60" s="25"/>
    </row>
    <row r="61" spans="1:25" x14ac:dyDescent="0.25">
      <c r="V61" s="26"/>
      <c r="W61" s="26"/>
    </row>
  </sheetData>
  <autoFilter ref="A7:W60"/>
  <pageMargins left="0.7" right="0.7" top="0.75" bottom="0.75" header="0.3" footer="0.3"/>
  <pageSetup paperSize="9" scale="30" orientation="landscape" r:id="rId1"/>
  <ignoredErrors>
    <ignoredError sqref="V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dotation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WIERNIK, Harvey (DGOS/SOUS-DIR PILOTAGE PERFORMANCE/PF4)</dc:creator>
  <cp:lastModifiedBy>alexandre.bertrand</cp:lastModifiedBy>
  <cp:lastPrinted>2019-03-28T14:23:10Z</cp:lastPrinted>
  <dcterms:created xsi:type="dcterms:W3CDTF">2019-03-08T15:45:33Z</dcterms:created>
  <dcterms:modified xsi:type="dcterms:W3CDTF">2022-04-06T14:45:11Z</dcterms:modified>
</cp:coreProperties>
</file>